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ประเมิน\แบบฟอร์ม\ระดับหลักสูตร\แบบฟอร์มระดับหลักสูตร 2562\"/>
    </mc:Choice>
  </mc:AlternateContent>
  <bookViews>
    <workbookView xWindow="-120" yWindow="-120" windowWidth="19440" windowHeight="11640" tabRatio="796"/>
  </bookViews>
  <sheets>
    <sheet name="ป.ตรี " sheetId="2" r:id="rId1"/>
    <sheet name="ป.ตรี ไม่มีบัณฑิต" sheetId="9" r:id="rId2"/>
    <sheet name="ป.โท" sheetId="3" r:id="rId3"/>
    <sheet name="ป.โท ไม่ประเมิน 2.1" sheetId="7" r:id="rId4"/>
    <sheet name="ป.โท ไม่ประเมิน 3.1" sheetId="8" r:id="rId5"/>
    <sheet name="ป.เอก วิทย์เทคโน" sheetId="4" r:id="rId6"/>
    <sheet name="ป.เอก สังคมศาสตร์" sheetId="5" r:id="rId7"/>
  </sheets>
  <definedNames>
    <definedName name="_xlnm.Print_Area" localSheetId="0">'ป.ตรี '!$A$1:$Q$24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1" i="9" l="1"/>
  <c r="N12" i="9" s="1"/>
  <c r="H21" i="9"/>
  <c r="F20" i="9"/>
  <c r="G20" i="9" s="1"/>
  <c r="O11" i="9" s="1"/>
  <c r="F15" i="9"/>
  <c r="G15" i="9" s="1"/>
  <c r="F14" i="9"/>
  <c r="G14" i="9" s="1"/>
  <c r="F13" i="9"/>
  <c r="G13" i="9" s="1"/>
  <c r="G12" i="9" s="1"/>
  <c r="M11" i="9" s="1"/>
  <c r="L10" i="9"/>
  <c r="Q9" i="9"/>
  <c r="P9" i="9"/>
  <c r="N9" i="9"/>
  <c r="N8" i="9"/>
  <c r="M8" i="9"/>
  <c r="H8" i="9"/>
  <c r="O7" i="9"/>
  <c r="N7" i="9"/>
  <c r="P6" i="9"/>
  <c r="Q6" i="9" s="1"/>
  <c r="O6" i="9"/>
  <c r="N6" i="9"/>
  <c r="M6" i="9"/>
  <c r="Q4" i="9"/>
  <c r="K4" i="9"/>
  <c r="H4" i="9"/>
  <c r="O8" i="9" l="1"/>
  <c r="O12" i="9"/>
  <c r="H17" i="9"/>
  <c r="P8" i="9"/>
  <c r="Q8" i="9" s="1"/>
  <c r="F24" i="9"/>
  <c r="M12" i="9"/>
  <c r="M7" i="9"/>
  <c r="H11" i="9"/>
  <c r="P7" i="9"/>
  <c r="Q7" i="9" s="1"/>
  <c r="M11" i="8"/>
  <c r="P6" i="8"/>
  <c r="H7" i="8"/>
  <c r="H20" i="8"/>
  <c r="F19" i="8"/>
  <c r="G19" i="8" s="1"/>
  <c r="F14" i="8"/>
  <c r="G14" i="8" s="1"/>
  <c r="F13" i="8"/>
  <c r="G13" i="8" s="1"/>
  <c r="F12" i="8"/>
  <c r="G12" i="8" s="1"/>
  <c r="G11" i="8" s="1"/>
  <c r="N11" i="8"/>
  <c r="N12" i="8" s="1"/>
  <c r="L10" i="8"/>
  <c r="P9" i="8"/>
  <c r="Q9" i="8" s="1"/>
  <c r="N9" i="8"/>
  <c r="N8" i="8"/>
  <c r="M8" i="8"/>
  <c r="O7" i="8"/>
  <c r="N7" i="8"/>
  <c r="Q6" i="8"/>
  <c r="O6" i="8"/>
  <c r="N6" i="8"/>
  <c r="F6" i="8"/>
  <c r="G6" i="8" s="1"/>
  <c r="F5" i="8"/>
  <c r="G5" i="8" s="1"/>
  <c r="Q4" i="8"/>
  <c r="K4" i="8"/>
  <c r="H4" i="8"/>
  <c r="G24" i="9" l="1"/>
  <c r="P11" i="9"/>
  <c r="Q11" i="9" s="1"/>
  <c r="F23" i="8"/>
  <c r="O8" i="8"/>
  <c r="H16" i="8"/>
  <c r="P8" i="8"/>
  <c r="Q8" i="8" s="1"/>
  <c r="H10" i="8"/>
  <c r="P7" i="8"/>
  <c r="Q7" i="8" s="1"/>
  <c r="M12" i="8"/>
  <c r="M7" i="8"/>
  <c r="O5" i="8"/>
  <c r="O11" i="8"/>
  <c r="O12" i="8" s="1"/>
  <c r="P5" i="8"/>
  <c r="Q5" i="8" s="1"/>
  <c r="H5" i="8"/>
  <c r="G23" i="8" l="1"/>
  <c r="P11" i="8"/>
  <c r="Q11" i="8" s="1"/>
  <c r="N6" i="2"/>
  <c r="N11" i="3"/>
  <c r="N11" i="7"/>
  <c r="N11" i="5" l="1"/>
  <c r="P9" i="5"/>
  <c r="N9" i="5"/>
  <c r="N8" i="5"/>
  <c r="M8" i="5"/>
  <c r="O7" i="5"/>
  <c r="N7" i="5"/>
  <c r="P6" i="5"/>
  <c r="O6" i="5"/>
  <c r="N6" i="5"/>
  <c r="M6" i="5"/>
  <c r="N11" i="4"/>
  <c r="N8" i="4"/>
  <c r="O7" i="4"/>
  <c r="N7" i="4"/>
  <c r="O6" i="4"/>
  <c r="N6" i="4"/>
  <c r="M6" i="4"/>
  <c r="H20" i="7"/>
  <c r="P9" i="7" s="1"/>
  <c r="F19" i="7"/>
  <c r="G19" i="7" s="1"/>
  <c r="F14" i="7"/>
  <c r="G14" i="7" s="1"/>
  <c r="F13" i="7"/>
  <c r="G13" i="7" s="1"/>
  <c r="F12" i="7"/>
  <c r="G12" i="7" s="1"/>
  <c r="G11" i="7" s="1"/>
  <c r="M11" i="7" s="1"/>
  <c r="L10" i="7"/>
  <c r="Q9" i="7"/>
  <c r="N9" i="7"/>
  <c r="N8" i="7"/>
  <c r="M8" i="7"/>
  <c r="O7" i="7"/>
  <c r="N7" i="7"/>
  <c r="H7" i="7"/>
  <c r="P6" i="7" s="1"/>
  <c r="Q6" i="7"/>
  <c r="O6" i="7"/>
  <c r="N6" i="7"/>
  <c r="M6" i="7"/>
  <c r="F6" i="7"/>
  <c r="G6" i="7" s="1"/>
  <c r="Q4" i="7"/>
  <c r="K4" i="7"/>
  <c r="H4" i="7"/>
  <c r="N8" i="3"/>
  <c r="O7" i="3"/>
  <c r="N7" i="3"/>
  <c r="O6" i="3"/>
  <c r="N6" i="3"/>
  <c r="M6" i="3"/>
  <c r="H6" i="7" l="1"/>
  <c r="P5" i="7" s="1"/>
  <c r="O11" i="7"/>
  <c r="O12" i="7" s="1"/>
  <c r="O5" i="7"/>
  <c r="H10" i="7"/>
  <c r="P7" i="7" s="1"/>
  <c r="Q7" i="7" s="1"/>
  <c r="M12" i="7"/>
  <c r="M7" i="7"/>
  <c r="N12" i="7"/>
  <c r="O8" i="7"/>
  <c r="H16" i="7"/>
  <c r="P8" i="7" s="1"/>
  <c r="Q8" i="7" s="1"/>
  <c r="Q5" i="7"/>
  <c r="F23" i="7"/>
  <c r="F20" i="2"/>
  <c r="N11" i="2"/>
  <c r="P11" i="7" l="1"/>
  <c r="Q11" i="7" s="1"/>
  <c r="G23" i="7"/>
  <c r="N9" i="2"/>
  <c r="N8" i="2"/>
  <c r="O7" i="2"/>
  <c r="N7" i="2"/>
  <c r="O6" i="2"/>
  <c r="M6" i="2"/>
  <c r="F6" i="2"/>
  <c r="G6" i="2" s="1"/>
  <c r="H21" i="4" l="1"/>
  <c r="F15" i="5"/>
  <c r="H21" i="5" l="1"/>
  <c r="P9" i="4" l="1"/>
  <c r="Q9" i="4" s="1"/>
  <c r="N9" i="4"/>
  <c r="M8" i="4"/>
  <c r="L10" i="5"/>
  <c r="Q9" i="5"/>
  <c r="H7" i="5"/>
  <c r="Q6" i="5"/>
  <c r="Q4" i="5"/>
  <c r="K4" i="5"/>
  <c r="H4" i="5"/>
  <c r="L10" i="4"/>
  <c r="P6" i="4"/>
  <c r="Q6" i="4" s="1"/>
  <c r="Q4" i="4"/>
  <c r="K4" i="4"/>
  <c r="H7" i="4"/>
  <c r="H4" i="4"/>
  <c r="H4" i="3"/>
  <c r="K4" i="3"/>
  <c r="L10" i="3"/>
  <c r="P9" i="3"/>
  <c r="Q9" i="3" s="1"/>
  <c r="N9" i="3"/>
  <c r="M8" i="3"/>
  <c r="P6" i="3"/>
  <c r="Q6" i="3" s="1"/>
  <c r="Q4" i="3"/>
  <c r="Q4" i="2"/>
  <c r="K4" i="2"/>
  <c r="H4" i="2" l="1"/>
  <c r="H20" i="3"/>
  <c r="H7" i="3"/>
  <c r="H21" i="2" l="1"/>
  <c r="H8" i="2"/>
  <c r="F5" i="2" l="1"/>
  <c r="G5" i="2" s="1"/>
  <c r="P9" i="2"/>
  <c r="Q9" i="2" s="1"/>
  <c r="M8" i="2"/>
  <c r="P6" i="2"/>
  <c r="Q6" i="2" s="1"/>
  <c r="L10" i="2"/>
  <c r="F6" i="3" l="1"/>
  <c r="G6" i="3" s="1"/>
  <c r="F19" i="3" l="1"/>
  <c r="F13" i="3"/>
  <c r="F20" i="5" l="1"/>
  <c r="G20" i="5" s="1"/>
  <c r="G15" i="5"/>
  <c r="F14" i="5"/>
  <c r="G14" i="5" s="1"/>
  <c r="F13" i="5"/>
  <c r="G13" i="5" s="1"/>
  <c r="F12" i="5"/>
  <c r="G12" i="5" s="1"/>
  <c r="F6" i="5"/>
  <c r="G6" i="5" s="1"/>
  <c r="F5" i="5"/>
  <c r="G5" i="5" s="1"/>
  <c r="P5" i="5" l="1"/>
  <c r="O11" i="5"/>
  <c r="O5" i="5"/>
  <c r="P8" i="5"/>
  <c r="O8" i="5"/>
  <c r="Q8" i="5"/>
  <c r="G11" i="5"/>
  <c r="H17" i="5"/>
  <c r="N12" i="5"/>
  <c r="O12" i="5"/>
  <c r="Q5" i="5"/>
  <c r="H5" i="5"/>
  <c r="F20" i="4"/>
  <c r="G20" i="4" s="1"/>
  <c r="O11" i="4" s="1"/>
  <c r="F15" i="4"/>
  <c r="G15" i="4" s="1"/>
  <c r="F14" i="4"/>
  <c r="G14" i="4" s="1"/>
  <c r="F13" i="4"/>
  <c r="G13" i="4" s="1"/>
  <c r="F12" i="4"/>
  <c r="G12" i="4" s="1"/>
  <c r="G19" i="3"/>
  <c r="F14" i="3"/>
  <c r="G14" i="3" s="1"/>
  <c r="G13" i="3"/>
  <c r="F12" i="3"/>
  <c r="G12" i="3" s="1"/>
  <c r="F5" i="3"/>
  <c r="G5" i="3" s="1"/>
  <c r="G20" i="2"/>
  <c r="F15" i="2"/>
  <c r="G15" i="2" s="1"/>
  <c r="F14" i="2"/>
  <c r="G14" i="2" s="1"/>
  <c r="F13" i="2"/>
  <c r="G13" i="2" s="1"/>
  <c r="G12" i="2" s="1"/>
  <c r="F7" i="2"/>
  <c r="G7" i="2" s="1"/>
  <c r="O8" i="3" l="1"/>
  <c r="O11" i="3"/>
  <c r="H11" i="2"/>
  <c r="M11" i="2"/>
  <c r="P7" i="5"/>
  <c r="Q7" i="5" s="1"/>
  <c r="M11" i="5"/>
  <c r="M12" i="5" s="1"/>
  <c r="M7" i="5"/>
  <c r="O8" i="4"/>
  <c r="O12" i="4"/>
  <c r="H5" i="2"/>
  <c r="O11" i="2"/>
  <c r="O12" i="2" s="1"/>
  <c r="H17" i="2"/>
  <c r="O8" i="2"/>
  <c r="F25" i="5"/>
  <c r="G25" i="5" s="1"/>
  <c r="H10" i="5"/>
  <c r="P8" i="4"/>
  <c r="Q8" i="4" s="1"/>
  <c r="N12" i="4"/>
  <c r="H17" i="4"/>
  <c r="N12" i="3"/>
  <c r="P8" i="3"/>
  <c r="Q8" i="3" s="1"/>
  <c r="P5" i="3"/>
  <c r="Q5" i="3" s="1"/>
  <c r="O12" i="3"/>
  <c r="O5" i="3"/>
  <c r="H5" i="3"/>
  <c r="H16" i="3"/>
  <c r="P8" i="2"/>
  <c r="Q8" i="2" s="1"/>
  <c r="N12" i="2"/>
  <c r="P5" i="2"/>
  <c r="Q5" i="2" s="1"/>
  <c r="O5" i="2"/>
  <c r="F26" i="5"/>
  <c r="G26" i="5" s="1"/>
  <c r="F24" i="5"/>
  <c r="G11" i="4"/>
  <c r="G11" i="3"/>
  <c r="F24" i="4" l="1"/>
  <c r="G24" i="4" s="1"/>
  <c r="M11" i="4"/>
  <c r="M12" i="4" s="1"/>
  <c r="M7" i="3"/>
  <c r="M11" i="3"/>
  <c r="M12" i="3" s="1"/>
  <c r="F24" i="2"/>
  <c r="G24" i="2" s="1"/>
  <c r="M7" i="4"/>
  <c r="M7" i="2"/>
  <c r="M12" i="2"/>
  <c r="H10" i="4"/>
  <c r="P7" i="4"/>
  <c r="Q7" i="4" s="1"/>
  <c r="G24" i="5"/>
  <c r="P11" i="5" s="1"/>
  <c r="Q11" i="5" s="1"/>
  <c r="P7" i="3"/>
  <c r="Q7" i="3" s="1"/>
  <c r="H10" i="3"/>
  <c r="P7" i="2"/>
  <c r="Q7" i="2" s="1"/>
  <c r="F25" i="4"/>
  <c r="G25" i="4" s="1"/>
  <c r="F23" i="3"/>
  <c r="P11" i="2" l="1"/>
  <c r="Q11" i="2" s="1"/>
  <c r="P11" i="3"/>
  <c r="Q11" i="3" s="1"/>
  <c r="G23" i="3"/>
  <c r="P11" i="4"/>
  <c r="Q11" i="4" s="1"/>
</calcChain>
</file>

<file path=xl/comments1.xml><?xml version="1.0" encoding="utf-8"?>
<comments xmlns="http://schemas.openxmlformats.org/spreadsheetml/2006/main">
  <authors>
    <author>win7</author>
  </authors>
  <commentList>
    <comment ref="G4" authorId="0" shapeId="0">
      <text>
        <r>
          <rPr>
            <b/>
            <sz val="11"/>
            <color indexed="39"/>
            <rFont val="Tahoma"/>
            <family val="2"/>
          </rPr>
          <t>ผลการประเมิน
ผ่าน =1  ไม่ผ่าน=0</t>
        </r>
      </text>
    </comment>
    <comment ref="D5" authorId="0" shapeId="0">
      <text>
        <r>
          <rPr>
            <b/>
            <sz val="11"/>
            <color indexed="39"/>
            <rFont val="Tahoma"/>
            <family val="2"/>
          </rPr>
          <t>ผลรวมค่าคะแนนความพึงพอใจของผู้ใช้บัณฑิต</t>
        </r>
      </text>
    </comment>
    <comment ref="E5" authorId="0" shapeId="0">
      <text>
        <r>
          <rPr>
            <b/>
            <sz val="11"/>
            <color indexed="12"/>
            <rFont val="Tahoma"/>
            <family val="2"/>
          </rPr>
          <t>จำนวนผู้ใช้บัณฑิตที่ตอบแบบประเมิน</t>
        </r>
      </text>
    </comment>
    <comment ref="D6" authorId="0" shapeId="0">
      <text>
        <r>
          <rPr>
            <b/>
            <sz val="11"/>
            <color indexed="39"/>
            <rFont val="Tahoma"/>
            <family val="2"/>
          </rPr>
          <t>จำนวนนักศึกษาระดับปริญญาตรีที่สร้างหรือร่วมสร้างผลงานสร้างสรรค์/นวัตกรรมที่มีประโยชน์หรือสร้างมูลค่าเพิ่มให้หน่วยงาน</t>
        </r>
      </text>
    </comment>
    <comment ref="E6" authorId="0" shapeId="0">
      <text>
        <r>
          <rPr>
            <b/>
            <sz val="11"/>
            <color indexed="12"/>
            <rFont val="Tahoma"/>
            <family val="2"/>
          </rPr>
          <t>จำนวนนักศึกษาชั้นปีสุดท้าย</t>
        </r>
      </text>
    </comment>
    <comment ref="D7" authorId="0" shapeId="0">
      <text>
        <r>
          <rPr>
            <b/>
            <sz val="11"/>
            <color indexed="39"/>
            <rFont val="Tahoma"/>
            <family val="2"/>
          </rPr>
          <t>จำนวนบัณฑิตที่ได้งานทำภายใน 1 ปี</t>
        </r>
      </text>
    </comment>
    <comment ref="E7" authorId="0" shapeId="0">
      <text>
        <r>
          <rPr>
            <b/>
            <sz val="11"/>
            <color indexed="12"/>
            <rFont val="Tahoma"/>
            <family val="2"/>
          </rPr>
          <t>จำนวนบัณฑิตที่ตอบแบบสำรวจ</t>
        </r>
      </text>
    </comment>
    <comment ref="D13" authorId="0" shapeId="0">
      <text>
        <r>
          <rPr>
            <b/>
            <sz val="11"/>
            <color indexed="39"/>
            <rFont val="Tahoma"/>
            <family val="2"/>
          </rPr>
          <t>จำนวนอาจารย์ประจำหลักสูตรที่มีคุณวุฒิปริญญาเอก</t>
        </r>
      </text>
    </comment>
    <comment ref="E13" authorId="0" shapeId="0">
      <text>
        <r>
          <rPr>
            <b/>
            <sz val="11"/>
            <color indexed="39"/>
            <rFont val="Tahoma"/>
            <family val="2"/>
          </rPr>
          <t>จำนวนอาจารย์ประจำหลักสูตรทั้งหมด</t>
        </r>
      </text>
    </comment>
    <comment ref="D14" authorId="0" shapeId="0">
      <text>
        <r>
          <rPr>
            <b/>
            <sz val="11"/>
            <color indexed="39"/>
            <rFont val="Tahoma"/>
            <family val="2"/>
          </rPr>
          <t>จำนวนอาจารย์ประจำหลักสูตรที่ดำรงตำแหน่งทางวิชาการ</t>
        </r>
      </text>
    </comment>
    <comment ref="E14" authorId="0" shapeId="0">
      <text>
        <r>
          <rPr>
            <b/>
            <sz val="11"/>
            <color indexed="39"/>
            <rFont val="Tahoma"/>
            <family val="2"/>
          </rPr>
          <t>จำนวนอาจารย์ประจำหลักสูตรทั้งหมด</t>
        </r>
      </text>
    </comment>
    <comment ref="D15" authorId="0" shapeId="0">
      <text>
        <r>
          <rPr>
            <b/>
            <sz val="11"/>
            <color indexed="39"/>
            <rFont val="Tahoma"/>
            <family val="2"/>
          </rPr>
          <t>ผลรวมค่าถ่วงน้ำหนักของผลงานทางวิชาการของอาจารย์ประจำหลักสูตร</t>
        </r>
      </text>
    </comment>
    <comment ref="E15" authorId="0" shapeId="0">
      <text>
        <r>
          <rPr>
            <b/>
            <sz val="11"/>
            <color indexed="39"/>
            <rFont val="Tahoma"/>
            <family val="2"/>
          </rPr>
          <t>จำนวนอาจารย์ประจำหลักสูตรทั้งหมด</t>
        </r>
      </text>
    </comment>
    <comment ref="D20" authorId="0" shapeId="0">
      <text>
        <r>
          <rPr>
            <b/>
            <sz val="11"/>
            <color indexed="39"/>
            <rFont val="Tahoma"/>
            <family val="2"/>
          </rPr>
          <t>จำนวนตัวบ่งชี้ที่ดำเนินการ</t>
        </r>
      </text>
    </comment>
    <comment ref="E20" authorId="0" shapeId="0">
      <text>
        <r>
          <rPr>
            <b/>
            <sz val="11"/>
            <color indexed="39"/>
            <rFont val="Tahoma"/>
            <family val="2"/>
          </rPr>
          <t>จำนวนตัวบ่งชี้ทั้งหมด</t>
        </r>
      </text>
    </comment>
  </commentList>
</comments>
</file>

<file path=xl/comments2.xml><?xml version="1.0" encoding="utf-8"?>
<comments xmlns="http://schemas.openxmlformats.org/spreadsheetml/2006/main">
  <authors>
    <author>win7</author>
  </authors>
  <commentList>
    <comment ref="G4" authorId="0" shapeId="0">
      <text>
        <r>
          <rPr>
            <b/>
            <sz val="11"/>
            <color indexed="39"/>
            <rFont val="Tahoma"/>
            <family val="2"/>
          </rPr>
          <t>ผลการประเมิน
ผ่าน =1  ไม่ผ่าน=0</t>
        </r>
      </text>
    </comment>
    <comment ref="D13" authorId="0" shapeId="0">
      <text>
        <r>
          <rPr>
            <b/>
            <sz val="11"/>
            <color indexed="39"/>
            <rFont val="Tahoma"/>
            <family val="2"/>
          </rPr>
          <t>จำนวนอาจารย์ประจำหลักสูตรที่มีคุณวุฒิปริญญาเอก</t>
        </r>
      </text>
    </comment>
    <comment ref="E13" authorId="0" shapeId="0">
      <text>
        <r>
          <rPr>
            <b/>
            <sz val="11"/>
            <color indexed="39"/>
            <rFont val="Tahoma"/>
            <family val="2"/>
          </rPr>
          <t>จำนวนอาจารย์ประจำหลักสูตรทั้งหมด</t>
        </r>
      </text>
    </comment>
    <comment ref="D14" authorId="0" shapeId="0">
      <text>
        <r>
          <rPr>
            <b/>
            <sz val="11"/>
            <color indexed="39"/>
            <rFont val="Tahoma"/>
            <family val="2"/>
          </rPr>
          <t>จำนวนอาจารย์ประจำหลักสูตรที่ดำรงตำแหน่งทางวิชาการ</t>
        </r>
      </text>
    </comment>
    <comment ref="E14" authorId="0" shapeId="0">
      <text>
        <r>
          <rPr>
            <b/>
            <sz val="11"/>
            <color indexed="39"/>
            <rFont val="Tahoma"/>
            <family val="2"/>
          </rPr>
          <t>จำนวนอาจารย์ประจำหลักสูตรทั้งหมด</t>
        </r>
      </text>
    </comment>
    <comment ref="D15" authorId="0" shapeId="0">
      <text>
        <r>
          <rPr>
            <b/>
            <sz val="11"/>
            <color indexed="39"/>
            <rFont val="Tahoma"/>
            <family val="2"/>
          </rPr>
          <t>ผลรวมค่าถ่วงน้ำหนักของผลงานทางวิชาการของอาจารย์ประจำหลักสูตร</t>
        </r>
      </text>
    </comment>
    <comment ref="E15" authorId="0" shapeId="0">
      <text>
        <r>
          <rPr>
            <b/>
            <sz val="11"/>
            <color indexed="39"/>
            <rFont val="Tahoma"/>
            <family val="2"/>
          </rPr>
          <t>จำนวนอาจารย์ประจำหลักสูตรทั้งหมด</t>
        </r>
      </text>
    </comment>
    <comment ref="D20" authorId="0" shapeId="0">
      <text>
        <r>
          <rPr>
            <b/>
            <sz val="11"/>
            <color indexed="39"/>
            <rFont val="Tahoma"/>
            <family val="2"/>
          </rPr>
          <t>จำนวนตัวบ่งชี้ที่ดำเนินการ</t>
        </r>
      </text>
    </comment>
    <comment ref="E20" authorId="0" shapeId="0">
      <text>
        <r>
          <rPr>
            <b/>
            <sz val="11"/>
            <color indexed="39"/>
            <rFont val="Tahoma"/>
            <family val="2"/>
          </rPr>
          <t>จำนวนตัวบ่งชี้ทั้งหมด</t>
        </r>
      </text>
    </comment>
  </commentList>
</comments>
</file>

<file path=xl/comments3.xml><?xml version="1.0" encoding="utf-8"?>
<comments xmlns="http://schemas.openxmlformats.org/spreadsheetml/2006/main">
  <authors>
    <author>win7</author>
  </authors>
  <commentList>
    <comment ref="G4" authorId="0" shapeId="0">
      <text>
        <r>
          <rPr>
            <b/>
            <sz val="11"/>
            <color indexed="39"/>
            <rFont val="Tahoma"/>
            <family val="2"/>
          </rPr>
          <t>ผลการประเมิน
ผ่าน =1 ไม่ผ่าน=0</t>
        </r>
      </text>
    </comment>
    <comment ref="D5" authorId="0" shapeId="0">
      <text>
        <r>
          <rPr>
            <b/>
            <sz val="11"/>
            <color indexed="39"/>
            <rFont val="Tahoma"/>
            <family val="2"/>
          </rPr>
          <t>ผลรวมค่าคะแนนความพึงพอใจของผู้ใช้บัณฑิต</t>
        </r>
      </text>
    </comment>
    <comment ref="E5" authorId="0" shapeId="0">
      <text>
        <r>
          <rPr>
            <b/>
            <sz val="11"/>
            <color indexed="12"/>
            <rFont val="Tahoma"/>
            <family val="2"/>
          </rPr>
          <t>จำนวนผู้ใช้บัณฑิตที่ตอบแบบประเมิน</t>
        </r>
      </text>
    </comment>
    <comment ref="D6" authorId="0" shapeId="0">
      <text>
        <r>
          <rPr>
            <b/>
            <sz val="11"/>
            <color indexed="39"/>
            <rFont val="Tahoma"/>
            <family val="2"/>
          </rPr>
          <t>ผลรวมค่าถ่วงน้ำหนักของผลงานที่ตีพิมพ์หรือเผยแพร่ของนักศึกษา/ผู้สำเร็จการศึกษา ระดับปริญญาโท</t>
        </r>
      </text>
    </comment>
    <comment ref="E6" authorId="0" shapeId="0">
      <text>
        <r>
          <rPr>
            <b/>
            <sz val="11"/>
            <color indexed="39"/>
            <rFont val="Tahoma"/>
            <family val="2"/>
          </rPr>
          <t>จำนวนอาจารย์ผู้สำเร็จการศึกษาระดับปริญญาโท</t>
        </r>
      </text>
    </comment>
    <comment ref="D12" authorId="0" shapeId="0">
      <text>
        <r>
          <rPr>
            <b/>
            <sz val="11"/>
            <color indexed="39"/>
            <rFont val="Tahoma"/>
            <family val="2"/>
          </rPr>
          <t>จำนวนอาจารย์ประจำหลักสูตรที่มีคุณวุฒิปริญญาเอก</t>
        </r>
      </text>
    </comment>
    <comment ref="E12" authorId="0" shapeId="0">
      <text>
        <r>
          <rPr>
            <b/>
            <sz val="11"/>
            <color indexed="39"/>
            <rFont val="Tahoma"/>
            <family val="2"/>
          </rPr>
          <t>จำนวนอาจารย์ประจำหลักสูตรทั้งหมด</t>
        </r>
      </text>
    </comment>
    <comment ref="D13" authorId="0" shapeId="0">
      <text>
        <r>
          <rPr>
            <b/>
            <sz val="11"/>
            <color indexed="39"/>
            <rFont val="Tahoma"/>
            <family val="2"/>
          </rPr>
          <t>จำนวนอาจารย์ประจำหลักสูตรที่ดำรงตำแหน่งทางวิชาการ</t>
        </r>
      </text>
    </comment>
    <comment ref="E13" authorId="0" shapeId="0">
      <text>
        <r>
          <rPr>
            <b/>
            <sz val="11"/>
            <color indexed="39"/>
            <rFont val="Tahoma"/>
            <family val="2"/>
          </rPr>
          <t>จำนวนอาจารย์ประจำหลักสูตรทั้งหมด</t>
        </r>
      </text>
    </comment>
    <comment ref="D14" authorId="0" shapeId="0">
      <text>
        <r>
          <rPr>
            <b/>
            <sz val="11"/>
            <color indexed="39"/>
            <rFont val="Tahoma"/>
            <family val="2"/>
          </rPr>
          <t>ผลรวมค่าถ่วงน้ำหนักของผลงานทางวิชาการของอาจารย์ประจำหลักสูตร</t>
        </r>
      </text>
    </comment>
    <comment ref="E14" authorId="0" shapeId="0">
      <text>
        <r>
          <rPr>
            <b/>
            <sz val="11"/>
            <color indexed="39"/>
            <rFont val="Tahoma"/>
            <family val="2"/>
          </rPr>
          <t>จำนวนอาจารย์ประจำหลักสูตรทั้งหมด</t>
        </r>
      </text>
    </comment>
    <comment ref="D19" authorId="0" shapeId="0">
      <text>
        <r>
          <rPr>
            <b/>
            <sz val="11"/>
            <color indexed="39"/>
            <rFont val="Tahoma"/>
            <family val="2"/>
          </rPr>
          <t>จำนวนตัวบ่งชี้ที่ดำเนินการ</t>
        </r>
      </text>
    </comment>
    <comment ref="E19" authorId="0" shapeId="0">
      <text>
        <r>
          <rPr>
            <b/>
            <sz val="11"/>
            <color indexed="39"/>
            <rFont val="Tahoma"/>
            <family val="2"/>
          </rPr>
          <t>จำนวนตัวบ่งชี้ทั้งหมด</t>
        </r>
      </text>
    </comment>
  </commentList>
</comments>
</file>

<file path=xl/comments4.xml><?xml version="1.0" encoding="utf-8"?>
<comments xmlns="http://schemas.openxmlformats.org/spreadsheetml/2006/main">
  <authors>
    <author>win7</author>
  </authors>
  <commentList>
    <comment ref="G4" authorId="0" shapeId="0">
      <text>
        <r>
          <rPr>
            <b/>
            <sz val="11"/>
            <color indexed="39"/>
            <rFont val="Tahoma"/>
            <family val="2"/>
          </rPr>
          <t>ผลการประเมิน
ผ่าน =1 ไม่ผ่าน=0</t>
        </r>
      </text>
    </comment>
    <comment ref="D6" authorId="0" shapeId="0">
      <text>
        <r>
          <rPr>
            <b/>
            <sz val="11"/>
            <color indexed="39"/>
            <rFont val="Tahoma"/>
            <family val="2"/>
          </rPr>
          <t>ผลรวมค่าถ่วงน้ำหนักของผลงานที่ตีพิมพ์หรือเผยแพร่ของนักศึกษา/ผู้สำเร็จการศึกษา ระดับปริญญาโท</t>
        </r>
      </text>
    </comment>
    <comment ref="E6" authorId="0" shapeId="0">
      <text>
        <r>
          <rPr>
            <b/>
            <sz val="11"/>
            <color indexed="39"/>
            <rFont val="Tahoma"/>
            <family val="2"/>
          </rPr>
          <t>จำนวนอาจารย์ผู้สำเร็จการศึกษาระดับปริญญาโท</t>
        </r>
      </text>
    </comment>
    <comment ref="D12" authorId="0" shapeId="0">
      <text>
        <r>
          <rPr>
            <b/>
            <sz val="11"/>
            <color indexed="39"/>
            <rFont val="Tahoma"/>
            <family val="2"/>
          </rPr>
          <t>จำนวนอาจารย์ประจำหลักสูตรที่มีคุณวุฒิปริญญาเอก</t>
        </r>
      </text>
    </comment>
    <comment ref="E12" authorId="0" shapeId="0">
      <text>
        <r>
          <rPr>
            <b/>
            <sz val="11"/>
            <color indexed="39"/>
            <rFont val="Tahoma"/>
            <family val="2"/>
          </rPr>
          <t>จำนวนอาจารย์ประจำหลักสูตรทั้งหมด</t>
        </r>
      </text>
    </comment>
    <comment ref="D13" authorId="0" shapeId="0">
      <text>
        <r>
          <rPr>
            <b/>
            <sz val="11"/>
            <color indexed="39"/>
            <rFont val="Tahoma"/>
            <family val="2"/>
          </rPr>
          <t>จำนวนอาจารย์ประจำหลักสูตรที่ดำรงตำแหน่งทางวิชาการ</t>
        </r>
      </text>
    </comment>
    <comment ref="E13" authorId="0" shapeId="0">
      <text>
        <r>
          <rPr>
            <b/>
            <sz val="11"/>
            <color indexed="39"/>
            <rFont val="Tahoma"/>
            <family val="2"/>
          </rPr>
          <t>จำนวนอาจารย์ประจำหลักสูตรทั้งหมด</t>
        </r>
      </text>
    </comment>
    <comment ref="D14" authorId="0" shapeId="0">
      <text>
        <r>
          <rPr>
            <b/>
            <sz val="11"/>
            <color indexed="39"/>
            <rFont val="Tahoma"/>
            <family val="2"/>
          </rPr>
          <t>ผลรวมค่าถ่วงน้ำหนักของผลงานทางวิชาการของอาจารย์ประจำหลักสูตร</t>
        </r>
      </text>
    </comment>
    <comment ref="E14" authorId="0" shapeId="0">
      <text>
        <r>
          <rPr>
            <b/>
            <sz val="11"/>
            <color indexed="39"/>
            <rFont val="Tahoma"/>
            <family val="2"/>
          </rPr>
          <t>จำนวนอาจารย์ประจำหลักสูตรทั้งหมด</t>
        </r>
      </text>
    </comment>
    <comment ref="D19" authorId="0" shapeId="0">
      <text>
        <r>
          <rPr>
            <b/>
            <sz val="11"/>
            <color indexed="39"/>
            <rFont val="Tahoma"/>
            <family val="2"/>
          </rPr>
          <t>จำนวนตัวบ่งชี้ที่ดำเนินการ</t>
        </r>
      </text>
    </comment>
    <comment ref="E19" authorId="0" shapeId="0">
      <text>
        <r>
          <rPr>
            <b/>
            <sz val="11"/>
            <color indexed="39"/>
            <rFont val="Tahoma"/>
            <family val="2"/>
          </rPr>
          <t>จำนวนตัวบ่งชี้ทั้งหมด</t>
        </r>
      </text>
    </comment>
  </commentList>
</comments>
</file>

<file path=xl/comments5.xml><?xml version="1.0" encoding="utf-8"?>
<comments xmlns="http://schemas.openxmlformats.org/spreadsheetml/2006/main">
  <authors>
    <author>win7</author>
  </authors>
  <commentList>
    <comment ref="G4" authorId="0" shapeId="0">
      <text>
        <r>
          <rPr>
            <b/>
            <sz val="11"/>
            <color indexed="39"/>
            <rFont val="Tahoma"/>
            <family val="2"/>
          </rPr>
          <t>ผลการประเมิน
ผ่าน =1 ไม่ผ่าน=0</t>
        </r>
      </text>
    </comment>
    <comment ref="D5" authorId="0" shapeId="0">
      <text>
        <r>
          <rPr>
            <b/>
            <sz val="11"/>
            <color indexed="39"/>
            <rFont val="Tahoma"/>
            <family val="2"/>
          </rPr>
          <t>ผลรวมค่าคะแนนความพึงพอใจของผู้ใช้บัณฑิต</t>
        </r>
      </text>
    </comment>
    <comment ref="E5" authorId="0" shapeId="0">
      <text>
        <r>
          <rPr>
            <b/>
            <sz val="11"/>
            <color indexed="12"/>
            <rFont val="Tahoma"/>
            <family val="2"/>
          </rPr>
          <t>จำนวนผู้ใช้บัณฑิตที่ตอบแบบประเมิน</t>
        </r>
      </text>
    </comment>
    <comment ref="D6" authorId="0" shapeId="0">
      <text>
        <r>
          <rPr>
            <b/>
            <sz val="11"/>
            <color indexed="39"/>
            <rFont val="Tahoma"/>
            <family val="2"/>
          </rPr>
          <t>ผลรวมค่าถ่วงน้ำหนักของผลงานที่ตีพิมพ์หรือเผยแพร่ของนักศึกษา/ผู้สำเร็จการศึกษา ระดับปริญญาโท</t>
        </r>
      </text>
    </comment>
    <comment ref="E6" authorId="0" shapeId="0">
      <text>
        <r>
          <rPr>
            <b/>
            <sz val="11"/>
            <color indexed="39"/>
            <rFont val="Tahoma"/>
            <family val="2"/>
          </rPr>
          <t>จำนวนอาจารย์ผู้สำเร็จการศึกษาระดับปริญญาโท</t>
        </r>
      </text>
    </comment>
    <comment ref="D12" authorId="0" shapeId="0">
      <text>
        <r>
          <rPr>
            <b/>
            <sz val="11"/>
            <color indexed="39"/>
            <rFont val="Tahoma"/>
            <family val="2"/>
          </rPr>
          <t>จำนวนอาจารย์ประจำหลักสูตรที่มีคุณวุฒิปริญญาเอก</t>
        </r>
      </text>
    </comment>
    <comment ref="E12" authorId="0" shapeId="0">
      <text>
        <r>
          <rPr>
            <b/>
            <sz val="11"/>
            <color indexed="39"/>
            <rFont val="Tahoma"/>
            <family val="2"/>
          </rPr>
          <t>จำนวนอาจารย์ประจำหลักสูตรทั้งหมด</t>
        </r>
      </text>
    </comment>
    <comment ref="D13" authorId="0" shapeId="0">
      <text>
        <r>
          <rPr>
            <b/>
            <sz val="11"/>
            <color indexed="39"/>
            <rFont val="Tahoma"/>
            <family val="2"/>
          </rPr>
          <t>จำนวนอาจารย์ประจำหลักสูตรที่ดำรงตำแหน่งทางวิชาการ</t>
        </r>
      </text>
    </comment>
    <comment ref="E13" authorId="0" shapeId="0">
      <text>
        <r>
          <rPr>
            <b/>
            <sz val="11"/>
            <color indexed="39"/>
            <rFont val="Tahoma"/>
            <family val="2"/>
          </rPr>
          <t>จำนวนอาจารย์ประจำหลักสูตรทั้งหมด</t>
        </r>
      </text>
    </comment>
    <comment ref="D14" authorId="0" shapeId="0">
      <text>
        <r>
          <rPr>
            <b/>
            <sz val="11"/>
            <color indexed="39"/>
            <rFont val="Tahoma"/>
            <family val="2"/>
          </rPr>
          <t>ผลรวมค่าถ่วงน้ำหนักของผลงานทางวิชาการของอาจารย์ประจำหลักสูตร</t>
        </r>
      </text>
    </comment>
    <comment ref="E14" authorId="0" shapeId="0">
      <text>
        <r>
          <rPr>
            <b/>
            <sz val="11"/>
            <color indexed="39"/>
            <rFont val="Tahoma"/>
            <family val="2"/>
          </rPr>
          <t>จำนวนอาจารย์ประจำหลักสูตรทั้งหมด</t>
        </r>
      </text>
    </comment>
    <comment ref="D19" authorId="0" shapeId="0">
      <text>
        <r>
          <rPr>
            <b/>
            <sz val="11"/>
            <color indexed="39"/>
            <rFont val="Tahoma"/>
            <family val="2"/>
          </rPr>
          <t>จำนวนตัวบ่งชี้ที่ดำเนินการ</t>
        </r>
      </text>
    </comment>
    <comment ref="E19" authorId="0" shapeId="0">
      <text>
        <r>
          <rPr>
            <b/>
            <sz val="11"/>
            <color indexed="39"/>
            <rFont val="Tahoma"/>
            <family val="2"/>
          </rPr>
          <t>จำนวนตัวบ่งชี้ทั้งหมด</t>
        </r>
      </text>
    </comment>
  </commentList>
</comments>
</file>

<file path=xl/comments6.xml><?xml version="1.0" encoding="utf-8"?>
<comments xmlns="http://schemas.openxmlformats.org/spreadsheetml/2006/main">
  <authors>
    <author>win7</author>
  </authors>
  <commentList>
    <comment ref="G4" authorId="0" shapeId="0">
      <text>
        <r>
          <rPr>
            <b/>
            <sz val="11"/>
            <color indexed="39"/>
            <rFont val="Tahoma"/>
            <family val="2"/>
          </rPr>
          <t>ผลการประเมิน
ผ่าน =1 ไม่ผ่าน=0</t>
        </r>
      </text>
    </comment>
    <comment ref="D12" authorId="0" shapeId="0">
      <text>
        <r>
          <rPr>
            <b/>
            <sz val="11"/>
            <color indexed="39"/>
            <rFont val="Tahoma"/>
            <family val="2"/>
          </rPr>
          <t>จำนวนอาจารย์ประจำหลักสูตรที่มีคุณวุฒิปริญญาเอก</t>
        </r>
      </text>
    </comment>
    <comment ref="E12" authorId="0" shapeId="0">
      <text>
        <r>
          <rPr>
            <b/>
            <sz val="11"/>
            <color indexed="39"/>
            <rFont val="Tahoma"/>
            <family val="2"/>
          </rPr>
          <t>จำนวนอาจารย์ประจำหลักสูตรทั้งหมด</t>
        </r>
      </text>
    </comment>
    <comment ref="D13" authorId="0" shapeId="0">
      <text>
        <r>
          <rPr>
            <b/>
            <sz val="11"/>
            <color indexed="39"/>
            <rFont val="Tahoma"/>
            <family val="2"/>
          </rPr>
          <t>จำนวนอาจารย์ประจำหลักสูตรที่ดำรงตำแหน่งทางวิชาการ</t>
        </r>
      </text>
    </comment>
    <comment ref="E13" authorId="0" shapeId="0">
      <text>
        <r>
          <rPr>
            <b/>
            <sz val="11"/>
            <color indexed="39"/>
            <rFont val="Tahoma"/>
            <family val="2"/>
          </rPr>
          <t>จำนวนอาจารย์ประจำหลักสูตรทั้งหมด</t>
        </r>
      </text>
    </comment>
    <comment ref="D14" authorId="0" shapeId="0">
      <text>
        <r>
          <rPr>
            <b/>
            <sz val="11"/>
            <color indexed="39"/>
            <rFont val="Tahoma"/>
            <family val="2"/>
          </rPr>
          <t>ผลรวมค่าถ่วงน้ำหนักของผลงานทางวิชาการของอาจารย์ประจำหลักสูตร</t>
        </r>
      </text>
    </comment>
    <comment ref="E14" authorId="0" shapeId="0">
      <text>
        <r>
          <rPr>
            <b/>
            <sz val="11"/>
            <color indexed="39"/>
            <rFont val="Tahoma"/>
            <family val="2"/>
          </rPr>
          <t>จำนวนอาจารย์ประจำหลักสูตรทั้งหมด</t>
        </r>
      </text>
    </comment>
    <comment ref="D15" authorId="0" shapeId="0">
      <text>
        <r>
          <rPr>
            <b/>
            <sz val="11"/>
            <color indexed="39"/>
            <rFont val="Tahoma"/>
            <family val="2"/>
          </rPr>
          <t>จำนวนบทความที่ได้รับการอ้างอิง</t>
        </r>
      </text>
    </comment>
    <comment ref="E15" authorId="0" shapeId="0">
      <text>
        <r>
          <rPr>
            <b/>
            <sz val="11"/>
            <color indexed="39"/>
            <rFont val="Tahoma"/>
            <family val="2"/>
          </rPr>
          <t>จำนวนอาจารย์ประจำหลักสูตรทั้งหมด</t>
        </r>
      </text>
    </comment>
    <comment ref="D20" authorId="0" shapeId="0">
      <text>
        <r>
          <rPr>
            <b/>
            <sz val="11"/>
            <color indexed="39"/>
            <rFont val="Tahoma"/>
            <family val="2"/>
          </rPr>
          <t>จำนวนตัวบ่งชี้ที่ดำเนินการ</t>
        </r>
      </text>
    </comment>
    <comment ref="E20" authorId="0" shapeId="0">
      <text>
        <r>
          <rPr>
            <b/>
            <sz val="11"/>
            <color indexed="39"/>
            <rFont val="Tahoma"/>
            <family val="2"/>
          </rPr>
          <t>จำนวนตัวบ่งชี้ทั้งหมด</t>
        </r>
      </text>
    </comment>
  </commentList>
</comments>
</file>

<file path=xl/comments7.xml><?xml version="1.0" encoding="utf-8"?>
<comments xmlns="http://schemas.openxmlformats.org/spreadsheetml/2006/main">
  <authors>
    <author>win7</author>
  </authors>
  <commentList>
    <comment ref="G4" authorId="0" shapeId="0">
      <text>
        <r>
          <rPr>
            <b/>
            <sz val="11"/>
            <color indexed="39"/>
            <rFont val="Tahoma"/>
            <family val="2"/>
          </rPr>
          <t>ผลการประเมิน
ผ่าน =1 ไม่ผ่าน=0</t>
        </r>
      </text>
    </comment>
    <comment ref="D5" authorId="0" shapeId="0">
      <text>
        <r>
          <rPr>
            <b/>
            <sz val="11"/>
            <color indexed="39"/>
            <rFont val="Tahoma"/>
            <family val="2"/>
          </rPr>
          <t>ผลรวมค่าคะแนนความพึงพอใจของผู้ใช้บัณฑิต</t>
        </r>
      </text>
    </comment>
    <comment ref="E5" authorId="0" shapeId="0">
      <text>
        <r>
          <rPr>
            <b/>
            <sz val="11"/>
            <color indexed="12"/>
            <rFont val="Tahoma"/>
            <family val="2"/>
          </rPr>
          <t>จำนวนผู้ใช้บัณฑิตที่ตอบแบบประเมิน</t>
        </r>
      </text>
    </comment>
    <comment ref="D6" authorId="0" shapeId="0">
      <text>
        <r>
          <rPr>
            <b/>
            <sz val="11"/>
            <color indexed="39"/>
            <rFont val="Tahoma"/>
            <family val="2"/>
          </rPr>
          <t>ผลรวมค่าถ่วงน้ำหนักของผลงานที่ตีพิมพ์หรือเผยแพร่ของนักศึกษา/ผู้สำเร็จการศึกษา ระดับปริญญาเอก</t>
        </r>
      </text>
    </comment>
    <comment ref="E6" authorId="0" shapeId="0">
      <text>
        <r>
          <rPr>
            <b/>
            <sz val="11"/>
            <color indexed="39"/>
            <rFont val="Tahoma"/>
            <family val="2"/>
          </rPr>
          <t>จำนวนอาจารย์ผู้สำเร็จการศึกษาระดับปริญญาเอก</t>
        </r>
      </text>
    </comment>
    <comment ref="D12" authorId="0" shapeId="0">
      <text>
        <r>
          <rPr>
            <b/>
            <sz val="11"/>
            <color indexed="39"/>
            <rFont val="Tahoma"/>
            <family val="2"/>
          </rPr>
          <t>จำนวนอาจารย์ประจำหลักสูตรที่มีคุณวุฒิปริญญาเอก</t>
        </r>
      </text>
    </comment>
    <comment ref="E12" authorId="0" shapeId="0">
      <text>
        <r>
          <rPr>
            <b/>
            <sz val="11"/>
            <color indexed="39"/>
            <rFont val="Tahoma"/>
            <family val="2"/>
          </rPr>
          <t>จำนวนอาจารย์ประจำหลักสูตรทั้งหมด</t>
        </r>
      </text>
    </comment>
    <comment ref="D13" authorId="0" shapeId="0">
      <text>
        <r>
          <rPr>
            <b/>
            <sz val="11"/>
            <color indexed="39"/>
            <rFont val="Tahoma"/>
            <family val="2"/>
          </rPr>
          <t>จำนวนอาจารย์ประจำหลักสูตรที่ดำรงตำแหน่งทางวิชาการ</t>
        </r>
      </text>
    </comment>
    <comment ref="E13" authorId="0" shapeId="0">
      <text>
        <r>
          <rPr>
            <b/>
            <sz val="11"/>
            <color indexed="39"/>
            <rFont val="Tahoma"/>
            <family val="2"/>
          </rPr>
          <t>จำนวนอาจารย์ประจำหลักสูตรทั้งหมด</t>
        </r>
      </text>
    </comment>
    <comment ref="D14" authorId="0" shapeId="0">
      <text>
        <r>
          <rPr>
            <b/>
            <sz val="11"/>
            <color indexed="39"/>
            <rFont val="Tahoma"/>
            <family val="2"/>
          </rPr>
          <t>ผลรวมค่าถ่วงน้ำหนักของผลงานทางวิชาการของอาจารย์ประจำหลักสูตร</t>
        </r>
      </text>
    </comment>
    <comment ref="E14" authorId="0" shapeId="0">
      <text>
        <r>
          <rPr>
            <b/>
            <sz val="11"/>
            <color indexed="39"/>
            <rFont val="Tahoma"/>
            <family val="2"/>
          </rPr>
          <t>จำนวนอาจารย์ประจำหลักสูตรทั้งหมด</t>
        </r>
      </text>
    </comment>
    <comment ref="D15" authorId="0" shapeId="0">
      <text>
        <r>
          <rPr>
            <b/>
            <sz val="11"/>
            <color indexed="39"/>
            <rFont val="Tahoma"/>
            <family val="2"/>
          </rPr>
          <t>จำนวนบทความที่ได้รับการอ้างอิง</t>
        </r>
      </text>
    </comment>
    <comment ref="E15" authorId="0" shapeId="0">
      <text>
        <r>
          <rPr>
            <b/>
            <sz val="11"/>
            <color indexed="39"/>
            <rFont val="Tahoma"/>
            <family val="2"/>
          </rPr>
          <t>จำนวนอาจารย์ประจำหลักสูตรทั้งหมด</t>
        </r>
      </text>
    </comment>
    <comment ref="D20" authorId="0" shapeId="0">
      <text>
        <r>
          <rPr>
            <b/>
            <sz val="11"/>
            <color indexed="39"/>
            <rFont val="Tahoma"/>
            <family val="2"/>
          </rPr>
          <t>จำนวนตัวบ่งชี้ที่ดำเนินการ</t>
        </r>
      </text>
    </comment>
    <comment ref="E20" authorId="0" shapeId="0">
      <text>
        <r>
          <rPr>
            <b/>
            <sz val="11"/>
            <color indexed="39"/>
            <rFont val="Tahoma"/>
            <family val="2"/>
          </rPr>
          <t>จำนวนตัวบ่งชี้ทั้งหมด</t>
        </r>
      </text>
    </comment>
  </commentList>
</comments>
</file>

<file path=xl/sharedStrings.xml><?xml version="1.0" encoding="utf-8"?>
<sst xmlns="http://schemas.openxmlformats.org/spreadsheetml/2006/main" count="491" uniqueCount="74">
  <si>
    <t>การบริหารจัดการหลักสูตรตามเกณฑ์มาตรฐานหลักสูตรที่กำหนดโดย สกอ.</t>
  </si>
  <si>
    <t>การส่งเสริมและพัฒนานักศึกษา</t>
  </si>
  <si>
    <t>ผลที่เกิดกับนักศึกษา</t>
  </si>
  <si>
    <t>การบริหารและพัฒนาอาจารย์</t>
  </si>
  <si>
    <t>คุณภาพอาจารย์</t>
  </si>
  <si>
    <t>ผลที่เกิดกับอาจารย์</t>
  </si>
  <si>
    <t>การวางระบบผู้สอนและกระบวนการจัดการเรียนการสอน</t>
  </si>
  <si>
    <t>การประเมินผู้เรียน</t>
  </si>
  <si>
    <t>ผลการดำเนินงานหลักสูตรตามกรอบมาตรฐานคุณวุฒิระดับอุดมศึกษาแห่งชาติ</t>
  </si>
  <si>
    <t>คะแนนการประเมิน</t>
  </si>
  <si>
    <t>ตัวตั้ง</t>
  </si>
  <si>
    <t>ตัวหาร</t>
  </si>
  <si>
    <t>ร้อยละของอาจารย์ประจำหลักสูตรที่มีคุณวุฒิปริญญาเอก</t>
  </si>
  <si>
    <t>ร้อยละของอาจารย์ประจำหลักสูตรที่ดำรงตำแหน่งทางวิชาการ</t>
  </si>
  <si>
    <t>ผลงานทางวิชาการของอาจารย์ประจำหลักสูตร</t>
  </si>
  <si>
    <t>ร้อยละ</t>
  </si>
  <si>
    <t>หลักสูตรระดับปริญญาตรี</t>
  </si>
  <si>
    <t>ตัวบ่งชี้ระดับหลักสูตร</t>
  </si>
  <si>
    <t>หลักสูตรระดับปริญญาโท</t>
  </si>
  <si>
    <t>จำนวนบทความของอาจารย์ประจำหลักสูตรปริญญาเอกที่ได้รับการอ้างอิงในฐานข้อมูล TCI และ SCOPUS</t>
  </si>
  <si>
    <t>ร้อยละของบัณฑิตที่ได้งานทำหรือประกอบอาชีพอิสระภายใน 1 ปี</t>
  </si>
  <si>
    <t>กรอกข้อมูลเฉพาะช่องสีฟ้าเท่านั้น</t>
  </si>
  <si>
    <t>คะแนนรวม</t>
  </si>
  <si>
    <t>คะแนนเฉลี่ย</t>
  </si>
  <si>
    <t>12 ตัวบ่งชี้</t>
  </si>
  <si>
    <t>11 ตัวบ่งชี้</t>
  </si>
  <si>
    <t>ผลการประเมิน</t>
  </si>
  <si>
    <t>รวม</t>
  </si>
  <si>
    <t>หลักสูตรปรัชญาดุษฎีบัณฑิต สาขาเทคโนโลยีสารสนเทศ</t>
  </si>
  <si>
    <t>คะแนนผ่าน</t>
  </si>
  <si>
    <t>จำนวนตัวบ่งชี้</t>
  </si>
  <si>
    <t>I</t>
  </si>
  <si>
    <t>P</t>
  </si>
  <si>
    <t>O</t>
  </si>
  <si>
    <t>ผลการประเมิน
0.01-2.00 ระดับคุณภาพน้อย
2.01-3.00 ระดับคุณภาพปานกลาง
3.01-4.00 ระดับคุณภาพดี
4.01-5.00 ระดับคุณภาพดีมาก</t>
  </si>
  <si>
    <t>-</t>
  </si>
  <si>
    <t>องค์ประกอบที่</t>
  </si>
  <si>
    <t>หลักสูตร…………</t>
  </si>
  <si>
    <t>คะแนนองค์ประกอบ</t>
  </si>
  <si>
    <t>คะแนนเฉลี่ยของทุกตัวบ่งชี้
ในองค์ประกอบที่ 2-6</t>
  </si>
  <si>
    <t>กรณีหลักสูตรที่มีการยกเว้นตัวบ่งชี้ 3.1 (ประเมิน 12 ตัวบ่งชี้)</t>
  </si>
  <si>
    <t>ตารางวิเคราะห์คุณภาพการศึกษาภายในระดับหลักสูตร</t>
  </si>
  <si>
    <t>1. การกำกับมาตรฐาน</t>
  </si>
  <si>
    <t>2. บัณฑิต</t>
  </si>
  <si>
    <t>3. นักศึกษา</t>
  </si>
  <si>
    <t>4. อาจารย์</t>
  </si>
  <si>
    <t>6. สิ่งสนับสนุนการเรียนรู้ </t>
  </si>
  <si>
    <t>ผลการประเมินระดับหลักสูตร</t>
  </si>
  <si>
    <r>
      <t xml:space="preserve">หลักสูตรระดับปริญญาเอก   </t>
    </r>
    <r>
      <rPr>
        <sz val="16"/>
        <color rgb="FF000000"/>
        <rFont val="TH SarabunPSK"/>
        <family val="2"/>
      </rPr>
      <t>(กลุ่มสาขาวิชาวิทยาศาสตร์และเทคโนโลยี)</t>
    </r>
  </si>
  <si>
    <t>ผลการประเมินระดับหลักสูตร (กลุ่มสาขาวิชาวิทยาศาสตร์และเทคโนโลยี)</t>
  </si>
  <si>
    <r>
      <t xml:space="preserve">หลักสูตรระดับปริญญาเอก   </t>
    </r>
    <r>
      <rPr>
        <sz val="16"/>
        <color rgb="FF000000"/>
        <rFont val="TH SarabunPSK"/>
        <family val="2"/>
      </rPr>
      <t>(กลุ่มสาขาวิชามนุษยศาสตร์และสังคมศาสตร์)</t>
    </r>
  </si>
  <si>
    <t>หลักสูตร..............................</t>
  </si>
  <si>
    <r>
      <t xml:space="preserve">ผลการประเมินระดับหลักสูตร    </t>
    </r>
    <r>
      <rPr>
        <sz val="16"/>
        <color rgb="FF000000"/>
        <rFont val="TH SarabunPSK"/>
        <family val="2"/>
      </rPr>
      <t>(กลุ่มสาขาวิชามนุษยศาสตร์และสังคมศาสตร์)</t>
    </r>
  </si>
  <si>
    <t>คุณภาพบัณฑิตตามกรอบมาตรฐานคุณวุฒิระดับอุดมศึกษาแห่งชาติ และมาตรฐานการอุดมศึกษา พ.ศ. 2561</t>
  </si>
  <si>
    <t>การรับและเตรียมความพร้อมก่อนเข้าศึกษา</t>
  </si>
  <si>
    <t>การออกแบบ/การปรับปรุงหลักสูตร/สาระของรายวิชาในหลักสูตรให้มีความทันสมัย ตอบสนองยุทธศาสตร์ชาติและความต้องการของประเทศ</t>
  </si>
  <si>
    <t>การจัดสิ่งสนับสนุนการเรียนการสอนที่เหมาะสมต่อการจัดการเรียนการสอน และสิ่งอำนวยความสะดวกที่เอื้อต่อการเรียนรู้</t>
  </si>
  <si>
    <t>5. หลักสูตร การเรียนการสอน การประเมินผู้เรียน</t>
  </si>
  <si>
    <t>ตัวบ่งชี้</t>
  </si>
  <si>
    <t>ผลงานวิจัย/นวัตกรรมของนักศึกษาและผู้สำเร็จการศึกษาระดับปริญญาโทที่สร้างองค์ความรู้หรือนำไปใช้ประโยชน์ในการพัฒนาการทำงานหรือแก้ปัญหาของหน่วยงาน ชุมชน ที่ได้รับการตีพิมพ์หรือเผยแพร่</t>
  </si>
  <si>
    <t xml:space="preserve"> ตัวบ่งชี้</t>
  </si>
  <si>
    <t xml:space="preserve">ผลงานวิจัย/นวัตกรรมของนักศึกษาและผู้สำเร็จการศึกษาระดับปริญญาเอกที่สร้างองค์ความรู้ใหม่หรือนวัตกรรม สำหรับพัฒนาการทำงานและแก้ปัญหาสังคม ประเทศชาติ ที่ได้รับการตีพิมพ์หรือเผยแพร่  </t>
  </si>
  <si>
    <t>ร้อยละของนักศึกษาระดับปริญญาตรีที่สร้างหรือร่วมสร้างผลงานสร้างสรรค์/นวัตกรรมที่มีประโยชน์หรือสร้างมูลค่าเพิ่มให้หน่วยงาน</t>
  </si>
  <si>
    <t xml:space="preserve">2) หลักสูตรศิลปศาสตรมหาบัณฑิต สาขาวิชาสันติภาพศึกษาและการฑูต </t>
  </si>
  <si>
    <t>ไม่มีบัณฑิต 2561</t>
  </si>
  <si>
    <t>1) หลักสูตรวิทยาศาสตรมหาบัณฑิต สาขาวิชาเทคโนโลยีสารสนเทศ</t>
  </si>
  <si>
    <t>กรณีหลักสูตรที่มีการยกเว้นตัวบ่งชี้ 2.1 (ประเมิน 12 ตัวบ่งชี้)</t>
  </si>
  <si>
    <t xml:space="preserve">1) หลักสูตรรัฐประศาสนศาสตรศาสตรมหาบัณฑิต </t>
  </si>
  <si>
    <t>ไม่มีการรับนักศึกษา</t>
  </si>
  <si>
    <t>ไม่มีบัณฑิต 2562</t>
  </si>
  <si>
    <t>กรณีหลักสูตรที่มีการยกเว้นตัวบ่งชี้ 2.1, 2.2  (ประเมิน 11 ตัวบ่งชี้)</t>
  </si>
  <si>
    <t>ไม่มีนักศึกษาชั้นปีสุดท้าย</t>
  </si>
  <si>
    <t xml:space="preserve"> -</t>
  </si>
  <si>
    <t>หลักสูตร.............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</si>
</sst>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indexed="39"/>
      <name val="Tahoma"/>
      <family val="2"/>
    </font>
    <font>
      <b/>
      <sz val="11"/>
      <color indexed="12"/>
      <name val="Tahoma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rgb="FFC00000"/>
      <name val="TH SarabunPSK"/>
      <family val="2"/>
    </font>
    <font>
      <b/>
      <sz val="16"/>
      <color theme="1"/>
      <name val="TH SarabunPSK"/>
      <family val="2"/>
    </font>
    <font>
      <b/>
      <sz val="16"/>
      <color rgb="FFC00000"/>
      <name val="TH SarabunPSK"/>
      <family val="2"/>
    </font>
    <font>
      <sz val="16"/>
      <color rgb="FF000000"/>
      <name val="TH SarabunPSK"/>
      <family val="2"/>
    </font>
    <font>
      <i/>
      <sz val="16"/>
      <color theme="1"/>
      <name val="TH SarabunPSK"/>
      <family val="2"/>
    </font>
    <font>
      <i/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16"/>
      <name val="TH SarabunPSK"/>
      <family val="2"/>
    </font>
    <font>
      <b/>
      <sz val="18"/>
      <color rgb="FF000000"/>
      <name val="TH SarabunPSK"/>
      <family val="2"/>
    </font>
    <font>
      <i/>
      <sz val="16"/>
      <name val="TH SarabunPSK"/>
      <family val="2"/>
    </font>
    <font>
      <b/>
      <sz val="16"/>
      <name val="TH SarabunPSK"/>
      <family val="2"/>
    </font>
    <font>
      <b/>
      <sz val="14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2" fontId="4" fillId="0" borderId="1" xfId="0" applyNumberFormat="1" applyFont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  <protection locked="0"/>
    </xf>
    <xf numFmtId="2" fontId="9" fillId="0" borderId="1" xfId="0" applyNumberFormat="1" applyFont="1" applyBorder="1" applyAlignment="1" applyProtection="1">
      <alignment horizontal="center"/>
    </xf>
    <xf numFmtId="2" fontId="4" fillId="0" borderId="1" xfId="0" applyNumberFormat="1" applyFont="1" applyBorder="1" applyAlignment="1" applyProtection="1">
      <alignment horizontal="center" vertical="top"/>
    </xf>
    <xf numFmtId="0" fontId="12" fillId="2" borderId="1" xfId="0" applyFont="1" applyFill="1" applyBorder="1" applyAlignment="1" applyProtection="1">
      <alignment horizontal="center"/>
      <protection locked="0"/>
    </xf>
    <xf numFmtId="2" fontId="12" fillId="0" borderId="1" xfId="0" applyNumberFormat="1" applyFont="1" applyBorder="1" applyAlignment="1" applyProtection="1">
      <alignment horizontal="center"/>
    </xf>
    <xf numFmtId="0" fontId="14" fillId="2" borderId="1" xfId="0" applyNumberFormat="1" applyFont="1" applyFill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/>
    </xf>
    <xf numFmtId="2" fontId="14" fillId="0" borderId="1" xfId="0" applyNumberFormat="1" applyFont="1" applyBorder="1" applyAlignment="1" applyProtection="1">
      <alignment horizontal="right"/>
    </xf>
    <xf numFmtId="0" fontId="12" fillId="2" borderId="1" xfId="0" applyNumberFormat="1" applyFont="1" applyFill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 applyProtection="1">
      <alignment horizontal="center"/>
    </xf>
    <xf numFmtId="2" fontId="12" fillId="0" borderId="2" xfId="0" applyNumberFormat="1" applyFont="1" applyBorder="1" applyAlignment="1" applyProtection="1">
      <alignment horizontal="center"/>
    </xf>
    <xf numFmtId="2" fontId="12" fillId="0" borderId="4" xfId="0" applyNumberFormat="1" applyFont="1" applyBorder="1" applyAlignment="1" applyProtection="1">
      <alignment horizontal="center"/>
    </xf>
    <xf numFmtId="2" fontId="12" fillId="0" borderId="9" xfId="0" applyNumberFormat="1" applyFont="1" applyBorder="1" applyAlignment="1" applyProtection="1">
      <alignment horizontal="center"/>
    </xf>
    <xf numFmtId="2" fontId="12" fillId="0" borderId="1" xfId="0" applyNumberFormat="1" applyFont="1" applyFill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 vertical="top"/>
    </xf>
    <xf numFmtId="2" fontId="4" fillId="0" borderId="8" xfId="0" applyNumberFormat="1" applyFont="1" applyBorder="1" applyAlignment="1" applyProtection="1">
      <alignment horizontal="center"/>
    </xf>
    <xf numFmtId="2" fontId="4" fillId="0" borderId="1" xfId="0" applyNumberFormat="1" applyFont="1" applyBorder="1" applyAlignment="1" applyProtection="1">
      <alignment horizontal="center" wrapText="1"/>
    </xf>
    <xf numFmtId="0" fontId="4" fillId="5" borderId="1" xfId="0" applyNumberFormat="1" applyFont="1" applyFill="1" applyBorder="1" applyAlignment="1" applyProtection="1">
      <alignment horizontal="center" vertical="center"/>
    </xf>
    <xf numFmtId="2" fontId="4" fillId="3" borderId="1" xfId="0" applyNumberFormat="1" applyFont="1" applyFill="1" applyBorder="1" applyAlignment="1" applyProtection="1">
      <alignment horizontal="center" wrapText="1"/>
    </xf>
    <xf numFmtId="0" fontId="4" fillId="3" borderId="1" xfId="0" applyNumberFormat="1" applyFont="1" applyFill="1" applyBorder="1" applyAlignment="1" applyProtection="1">
      <alignment horizontal="center" vertical="center"/>
    </xf>
    <xf numFmtId="2" fontId="4" fillId="6" borderId="1" xfId="0" applyNumberFormat="1" applyFont="1" applyFill="1" applyBorder="1" applyAlignment="1" applyProtection="1">
      <alignment horizontal="center" wrapText="1"/>
    </xf>
    <xf numFmtId="0" fontId="3" fillId="0" borderId="0" xfId="0" applyFont="1" applyAlignment="1" applyProtection="1">
      <alignment horizontal="left" vertical="center" indent="3"/>
      <protection locked="0"/>
    </xf>
    <xf numFmtId="2" fontId="4" fillId="0" borderId="24" xfId="0" applyNumberFormat="1" applyFont="1" applyBorder="1" applyAlignment="1" applyProtection="1">
      <alignment horizontal="center"/>
    </xf>
    <xf numFmtId="2" fontId="4" fillId="0" borderId="17" xfId="0" applyNumberFormat="1" applyFont="1" applyBorder="1" applyAlignment="1" applyProtection="1">
      <alignment horizontal="center"/>
    </xf>
    <xf numFmtId="2" fontId="4" fillId="7" borderId="1" xfId="0" applyNumberFormat="1" applyFont="1" applyFill="1" applyBorder="1" applyAlignment="1" applyProtection="1">
      <alignment horizontal="center" wrapText="1"/>
    </xf>
    <xf numFmtId="0" fontId="8" fillId="2" borderId="1" xfId="0" applyNumberFormat="1" applyFont="1" applyFill="1" applyBorder="1" applyAlignment="1" applyProtection="1">
      <alignment horizontal="center"/>
      <protection locked="0"/>
    </xf>
    <xf numFmtId="0" fontId="10" fillId="2" borderId="1" xfId="0" applyNumberFormat="1" applyFont="1" applyFill="1" applyBorder="1" applyAlignment="1" applyProtection="1">
      <alignment horizontal="center"/>
      <protection locked="0"/>
    </xf>
    <xf numFmtId="2" fontId="9" fillId="0" borderId="1" xfId="0" applyNumberFormat="1" applyFont="1" applyBorder="1" applyAlignment="1" applyProtection="1">
      <alignment horizontal="right"/>
    </xf>
    <xf numFmtId="0" fontId="10" fillId="2" borderId="1" xfId="0" applyNumberFormat="1" applyFont="1" applyFill="1" applyBorder="1" applyAlignment="1" applyProtection="1">
      <alignment horizontal="center" vertical="top"/>
      <protection locked="0"/>
    </xf>
    <xf numFmtId="2" fontId="9" fillId="0" borderId="1" xfId="0" applyNumberFormat="1" applyFont="1" applyBorder="1" applyAlignment="1" applyProtection="1">
      <alignment horizontal="center" vertical="top"/>
    </xf>
    <xf numFmtId="2" fontId="9" fillId="0" borderId="1" xfId="0" applyNumberFormat="1" applyFont="1" applyBorder="1" applyAlignment="1" applyProtection="1">
      <alignment horizontal="right" vertical="top"/>
    </xf>
    <xf numFmtId="0" fontId="8" fillId="2" borderId="1" xfId="0" applyNumberFormat="1" applyFont="1" applyFill="1" applyBorder="1" applyAlignment="1" applyProtection="1">
      <alignment horizontal="center" vertical="top"/>
      <protection locked="0"/>
    </xf>
    <xf numFmtId="2" fontId="8" fillId="0" borderId="1" xfId="0" applyNumberFormat="1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left" vertical="center" indent="2"/>
      <protection locked="0"/>
    </xf>
    <xf numFmtId="0" fontId="4" fillId="0" borderId="4" xfId="0" applyFont="1" applyBorder="1" applyProtection="1"/>
    <xf numFmtId="2" fontId="4" fillId="0" borderId="20" xfId="0" applyNumberFormat="1" applyFont="1" applyBorder="1" applyAlignment="1" applyProtection="1">
      <alignment horizontal="center"/>
    </xf>
    <xf numFmtId="2" fontId="4" fillId="0" borderId="18" xfId="0" applyNumberFormat="1" applyFont="1" applyBorder="1" applyAlignment="1" applyProtection="1">
      <alignment horizontal="center"/>
    </xf>
    <xf numFmtId="2" fontId="4" fillId="0" borderId="25" xfId="0" applyNumberFormat="1" applyFont="1" applyBorder="1" applyAlignment="1" applyProtection="1">
      <alignment horizontal="center"/>
    </xf>
    <xf numFmtId="2" fontId="4" fillId="0" borderId="16" xfId="0" applyNumberFormat="1" applyFont="1" applyBorder="1" applyAlignment="1" applyProtection="1">
      <alignment horizontal="center"/>
    </xf>
    <xf numFmtId="2" fontId="12" fillId="0" borderId="9" xfId="0" applyNumberFormat="1" applyFont="1" applyBorder="1" applyAlignment="1" applyProtection="1">
      <alignment horizontal="center" vertical="top"/>
    </xf>
    <xf numFmtId="2" fontId="12" fillId="0" borderId="2" xfId="0" applyNumberFormat="1" applyFont="1" applyBorder="1" applyAlignment="1" applyProtection="1">
      <alignment horizontal="center" vertical="top"/>
    </xf>
    <xf numFmtId="2" fontId="12" fillId="0" borderId="4" xfId="0" applyNumberFormat="1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center" vertical="top" wrapText="1"/>
    </xf>
    <xf numFmtId="2" fontId="4" fillId="0" borderId="1" xfId="0" applyNumberFormat="1" applyFont="1" applyBorder="1" applyAlignment="1" applyProtection="1">
      <alignment horizontal="center" vertical="top" wrapText="1"/>
    </xf>
    <xf numFmtId="2" fontId="8" fillId="0" borderId="1" xfId="0" applyNumberFormat="1" applyFont="1" applyFill="1" applyBorder="1" applyAlignment="1" applyProtection="1">
      <alignment horizontal="center" vertical="top"/>
    </xf>
    <xf numFmtId="0" fontId="4" fillId="2" borderId="1" xfId="0" applyFont="1" applyFill="1" applyBorder="1" applyAlignment="1" applyProtection="1">
      <alignment horizontal="center" vertical="top"/>
      <protection locked="0"/>
    </xf>
    <xf numFmtId="2" fontId="4" fillId="0" borderId="1" xfId="0" applyNumberFormat="1" applyFont="1" applyFill="1" applyBorder="1" applyAlignment="1" applyProtection="1">
      <alignment horizontal="center"/>
    </xf>
    <xf numFmtId="0" fontId="12" fillId="2" borderId="1" xfId="0" applyFont="1" applyFill="1" applyBorder="1" applyAlignment="1" applyProtection="1">
      <alignment horizontal="center" vertical="top"/>
      <protection locked="0"/>
    </xf>
    <xf numFmtId="0" fontId="12" fillId="0" borderId="1" xfId="0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 vertical="center"/>
    </xf>
    <xf numFmtId="2" fontId="12" fillId="7" borderId="1" xfId="0" applyNumberFormat="1" applyFont="1" applyFill="1" applyBorder="1" applyAlignment="1" applyProtection="1">
      <alignment horizontal="center" vertical="top"/>
    </xf>
    <xf numFmtId="0" fontId="12" fillId="7" borderId="8" xfId="0" applyFont="1" applyFill="1" applyBorder="1" applyAlignment="1" applyProtection="1">
      <alignment horizontal="center" vertical="top"/>
    </xf>
    <xf numFmtId="2" fontId="4" fillId="0" borderId="9" xfId="0" applyNumberFormat="1" applyFont="1" applyBorder="1" applyAlignment="1" applyProtection="1">
      <alignment horizontal="center"/>
    </xf>
    <xf numFmtId="2" fontId="4" fillId="0" borderId="3" xfId="0" applyNumberFormat="1" applyFont="1" applyBorder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wrapText="1"/>
    </xf>
    <xf numFmtId="0" fontId="4" fillId="5" borderId="1" xfId="0" applyNumberFormat="1" applyFont="1" applyFill="1" applyBorder="1" applyAlignment="1" applyProtection="1">
      <alignment horizontal="center" vertical="top"/>
    </xf>
    <xf numFmtId="0" fontId="4" fillId="7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5" fillId="4" borderId="0" xfId="0" applyFont="1" applyFill="1" applyAlignment="1" applyProtection="1">
      <alignment horizontal="left" vertical="center"/>
    </xf>
    <xf numFmtId="0" fontId="5" fillId="4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left" vertical="top" indent="1"/>
    </xf>
    <xf numFmtId="0" fontId="4" fillId="0" borderId="14" xfId="0" applyFont="1" applyBorder="1" applyAlignment="1" applyProtection="1">
      <alignment vertical="center"/>
    </xf>
    <xf numFmtId="0" fontId="6" fillId="0" borderId="14" xfId="0" applyFont="1" applyBorder="1" applyAlignment="1" applyProtection="1">
      <alignment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top" indent="1"/>
    </xf>
    <xf numFmtId="0" fontId="6" fillId="0" borderId="1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left"/>
    </xf>
    <xf numFmtId="0" fontId="4" fillId="0" borderId="9" xfId="0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horizontal="left"/>
    </xf>
    <xf numFmtId="0" fontId="12" fillId="7" borderId="6" xfId="0" applyNumberFormat="1" applyFont="1" applyFill="1" applyBorder="1" applyAlignment="1" applyProtection="1">
      <alignment horizontal="center"/>
    </xf>
    <xf numFmtId="0" fontId="12" fillId="7" borderId="7" xfId="0" applyNumberFormat="1" applyFont="1" applyFill="1" applyBorder="1" applyAlignment="1" applyProtection="1">
      <alignment horizontal="center"/>
    </xf>
    <xf numFmtId="0" fontId="12" fillId="7" borderId="8" xfId="0" applyNumberFormat="1" applyFont="1" applyFill="1" applyBorder="1" applyAlignment="1" applyProtection="1">
      <alignment horizontal="center"/>
    </xf>
    <xf numFmtId="0" fontId="4" fillId="0" borderId="0" xfId="0" applyFont="1" applyProtection="1"/>
    <xf numFmtId="0" fontId="4" fillId="0" borderId="2" xfId="0" applyFont="1" applyBorder="1" applyAlignment="1" applyProtection="1">
      <alignment horizontal="left" vertical="top" wrapText="1"/>
    </xf>
    <xf numFmtId="0" fontId="4" fillId="0" borderId="2" xfId="0" applyFont="1" applyBorder="1" applyAlignment="1" applyProtection="1">
      <alignment horizontal="center"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2" fontId="4" fillId="0" borderId="0" xfId="0" applyNumberFormat="1" applyFont="1" applyAlignment="1" applyProtection="1">
      <alignment horizontal="left" vertical="top" indent="1"/>
    </xf>
    <xf numFmtId="0" fontId="4" fillId="0" borderId="9" xfId="0" applyFont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vertical="top" wrapText="1"/>
    </xf>
    <xf numFmtId="0" fontId="4" fillId="0" borderId="2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/>
    </xf>
    <xf numFmtId="0" fontId="4" fillId="0" borderId="9" xfId="0" applyFont="1" applyBorder="1" applyAlignment="1" applyProtection="1">
      <alignment horizontal="left"/>
    </xf>
    <xf numFmtId="0" fontId="4" fillId="0" borderId="4" xfId="0" applyFont="1" applyBorder="1" applyAlignment="1" applyProtection="1">
      <alignment horizontal="left"/>
    </xf>
    <xf numFmtId="0" fontId="12" fillId="7" borderId="8" xfId="0" applyFont="1" applyFill="1" applyBorder="1" applyAlignment="1" applyProtection="1">
      <alignment horizontal="center"/>
    </xf>
    <xf numFmtId="0" fontId="9" fillId="0" borderId="9" xfId="0" applyFont="1" applyBorder="1" applyAlignment="1" applyProtection="1">
      <alignment horizontal="left"/>
    </xf>
    <xf numFmtId="0" fontId="9" fillId="0" borderId="9" xfId="0" applyFont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indent="2"/>
    </xf>
    <xf numFmtId="0" fontId="9" fillId="0" borderId="0" xfId="0" applyFont="1" applyAlignment="1" applyProtection="1">
      <alignment horizontal="left" vertical="top" indent="1"/>
    </xf>
    <xf numFmtId="0" fontId="9" fillId="0" borderId="0" xfId="0" applyFont="1" applyProtection="1"/>
    <xf numFmtId="0" fontId="4" fillId="0" borderId="2" xfId="0" applyFont="1" applyBorder="1" applyAlignment="1" applyProtection="1">
      <alignment horizontal="center" vertical="top"/>
    </xf>
    <xf numFmtId="0" fontId="12" fillId="7" borderId="6" xfId="0" applyNumberFormat="1" applyFont="1" applyFill="1" applyBorder="1" applyAlignment="1" applyProtection="1">
      <alignment horizontal="center" vertical="top"/>
    </xf>
    <xf numFmtId="0" fontId="12" fillId="7" borderId="7" xfId="0" applyNumberFormat="1" applyFont="1" applyFill="1" applyBorder="1" applyAlignment="1" applyProtection="1">
      <alignment horizontal="center" vertical="top"/>
    </xf>
    <xf numFmtId="0" fontId="12" fillId="7" borderId="8" xfId="0" applyNumberFormat="1" applyFont="1" applyFill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left" vertical="top"/>
    </xf>
    <xf numFmtId="0" fontId="4" fillId="0" borderId="1" xfId="0" applyFont="1" applyBorder="1" applyAlignment="1" applyProtection="1">
      <alignment horizontal="center" vertical="top"/>
    </xf>
    <xf numFmtId="2" fontId="4" fillId="0" borderId="0" xfId="0" applyNumberFormat="1" applyFont="1" applyProtection="1"/>
    <xf numFmtId="0" fontId="4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12" fillId="0" borderId="0" xfId="0" applyFont="1" applyAlignment="1" applyProtection="1">
      <alignment horizontal="right"/>
    </xf>
    <xf numFmtId="0" fontId="15" fillId="0" borderId="0" xfId="0" applyFont="1" applyAlignment="1" applyProtection="1">
      <alignment horizontal="right"/>
    </xf>
    <xf numFmtId="0" fontId="11" fillId="0" borderId="6" xfId="0" applyNumberFormat="1" applyFont="1" applyFill="1" applyBorder="1" applyAlignment="1" applyProtection="1">
      <alignment horizontal="left" indent="1"/>
    </xf>
    <xf numFmtId="0" fontId="11" fillId="0" borderId="7" xfId="0" applyNumberFormat="1" applyFont="1" applyFill="1" applyBorder="1" applyAlignment="1" applyProtection="1">
      <alignment horizontal="left" indent="1"/>
    </xf>
    <xf numFmtId="0" fontId="4" fillId="0" borderId="7" xfId="0" applyFont="1" applyBorder="1" applyAlignment="1" applyProtection="1">
      <alignment horizontal="right"/>
    </xf>
    <xf numFmtId="0" fontId="4" fillId="0" borderId="8" xfId="0" applyFont="1" applyBorder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11" fillId="0" borderId="10" xfId="0" applyNumberFormat="1" applyFont="1" applyFill="1" applyBorder="1" applyAlignment="1" applyProtection="1">
      <alignment horizontal="left" indent="1"/>
    </xf>
    <xf numFmtId="0" fontId="11" fillId="0" borderId="11" xfId="0" applyNumberFormat="1" applyFont="1" applyFill="1" applyBorder="1" applyAlignment="1" applyProtection="1">
      <alignment horizontal="left" indent="1"/>
    </xf>
    <xf numFmtId="0" fontId="4" fillId="0" borderId="10" xfId="0" applyFont="1" applyBorder="1" applyAlignment="1" applyProtection="1"/>
    <xf numFmtId="0" fontId="4" fillId="0" borderId="12" xfId="0" applyFont="1" applyBorder="1" applyAlignment="1" applyProtection="1"/>
    <xf numFmtId="0" fontId="11" fillId="0" borderId="5" xfId="0" applyNumberFormat="1" applyFont="1" applyFill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left"/>
    </xf>
    <xf numFmtId="0" fontId="4" fillId="0" borderId="5" xfId="0" applyFont="1" applyBorder="1" applyAlignment="1" applyProtection="1"/>
    <xf numFmtId="0" fontId="4" fillId="0" borderId="0" xfId="0" applyFont="1" applyBorder="1" applyAlignment="1" applyProtection="1"/>
    <xf numFmtId="0" fontId="7" fillId="0" borderId="0" xfId="0" applyFont="1" applyProtection="1"/>
    <xf numFmtId="0" fontId="4" fillId="0" borderId="5" xfId="0" applyFont="1" applyBorder="1" applyProtection="1"/>
    <xf numFmtId="0" fontId="12" fillId="0" borderId="3" xfId="0" applyFont="1" applyFill="1" applyBorder="1" applyAlignment="1" applyProtection="1"/>
    <xf numFmtId="0" fontId="4" fillId="0" borderId="9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13" xfId="0" applyFont="1" applyBorder="1" applyProtection="1"/>
    <xf numFmtId="0" fontId="12" fillId="0" borderId="15" xfId="0" applyFont="1" applyFill="1" applyBorder="1" applyAlignment="1" applyProtection="1"/>
    <xf numFmtId="0" fontId="4" fillId="0" borderId="14" xfId="0" applyFont="1" applyBorder="1" applyAlignment="1" applyProtection="1">
      <alignment horizontal="left"/>
    </xf>
    <xf numFmtId="0" fontId="4" fillId="0" borderId="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12" fillId="7" borderId="1" xfId="0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7" fillId="4" borderId="0" xfId="0" applyFont="1" applyFill="1" applyBorder="1" applyAlignment="1" applyProtection="1">
      <alignment horizontal="left" vertical="center"/>
    </xf>
    <xf numFmtId="0" fontId="7" fillId="4" borderId="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 indent="2"/>
    </xf>
    <xf numFmtId="0" fontId="7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horizontal="center" vertical="center"/>
    </xf>
    <xf numFmtId="0" fontId="6" fillId="0" borderId="0" xfId="0" applyFont="1" applyProtection="1"/>
    <xf numFmtId="0" fontId="4" fillId="0" borderId="3" xfId="0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horizontal="left" vertical="center"/>
    </xf>
    <xf numFmtId="0" fontId="8" fillId="7" borderId="6" xfId="0" applyNumberFormat="1" applyFont="1" applyFill="1" applyBorder="1" applyAlignment="1" applyProtection="1">
      <alignment horizontal="left"/>
    </xf>
    <xf numFmtId="0" fontId="8" fillId="7" borderId="7" xfId="0" applyNumberFormat="1" applyFont="1" applyFill="1" applyBorder="1" applyAlignment="1" applyProtection="1">
      <alignment horizontal="left"/>
    </xf>
    <xf numFmtId="0" fontId="8" fillId="7" borderId="8" xfId="0" applyNumberFormat="1" applyFont="1" applyFill="1" applyBorder="1" applyAlignment="1" applyProtection="1">
      <alignment horizontal="left"/>
    </xf>
    <xf numFmtId="0" fontId="4" fillId="0" borderId="2" xfId="0" applyFont="1" applyBorder="1" applyAlignment="1" applyProtection="1">
      <alignment horizontal="left" vertical="top"/>
    </xf>
    <xf numFmtId="0" fontId="4" fillId="0" borderId="9" xfId="0" applyFont="1" applyBorder="1" applyAlignment="1" applyProtection="1">
      <alignment horizontal="left" vertical="top"/>
    </xf>
    <xf numFmtId="0" fontId="8" fillId="7" borderId="6" xfId="0" applyNumberFormat="1" applyFont="1" applyFill="1" applyBorder="1" applyAlignment="1" applyProtection="1">
      <alignment horizontal="center"/>
    </xf>
    <xf numFmtId="0" fontId="8" fillId="7" borderId="7" xfId="0" applyNumberFormat="1" applyFont="1" applyFill="1" applyBorder="1" applyAlignment="1" applyProtection="1">
      <alignment horizontal="center"/>
    </xf>
    <xf numFmtId="2" fontId="8" fillId="7" borderId="8" xfId="0" applyNumberFormat="1" applyFont="1" applyFill="1" applyBorder="1" applyAlignment="1" applyProtection="1">
      <alignment horizontal="center"/>
    </xf>
    <xf numFmtId="0" fontId="8" fillId="7" borderId="6" xfId="0" applyNumberFormat="1" applyFont="1" applyFill="1" applyBorder="1" applyAlignment="1" applyProtection="1">
      <alignment horizontal="center" vertical="top"/>
    </xf>
    <xf numFmtId="0" fontId="8" fillId="7" borderId="7" xfId="0" applyNumberFormat="1" applyFont="1" applyFill="1" applyBorder="1" applyAlignment="1" applyProtection="1">
      <alignment horizontal="center" vertical="top"/>
    </xf>
    <xf numFmtId="2" fontId="4" fillId="7" borderId="8" xfId="0" applyNumberFormat="1" applyFont="1" applyFill="1" applyBorder="1" applyAlignment="1" applyProtection="1">
      <alignment horizontal="center" vertical="top"/>
    </xf>
    <xf numFmtId="0" fontId="4" fillId="0" borderId="9" xfId="0" applyFont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top" wrapText="1" indent="2"/>
    </xf>
    <xf numFmtId="0" fontId="8" fillId="0" borderId="1" xfId="0" applyNumberFormat="1" applyFont="1" applyFill="1" applyBorder="1" applyAlignment="1" applyProtection="1">
      <alignment horizontal="left" vertical="center"/>
    </xf>
    <xf numFmtId="2" fontId="8" fillId="7" borderId="8" xfId="0" applyNumberFormat="1" applyFont="1" applyFill="1" applyBorder="1" applyAlignment="1" applyProtection="1">
      <alignment horizontal="left"/>
    </xf>
    <xf numFmtId="0" fontId="8" fillId="7" borderId="6" xfId="0" applyNumberFormat="1" applyFont="1" applyFill="1" applyBorder="1" applyAlignment="1" applyProtection="1">
      <alignment horizontal="left" vertical="top"/>
    </xf>
    <xf numFmtId="0" fontId="8" fillId="7" borderId="7" xfId="0" applyNumberFormat="1" applyFont="1" applyFill="1" applyBorder="1" applyAlignment="1" applyProtection="1">
      <alignment horizontal="left" vertical="top"/>
    </xf>
    <xf numFmtId="0" fontId="8" fillId="7" borderId="8" xfId="0" applyNumberFormat="1" applyFont="1" applyFill="1" applyBorder="1" applyAlignment="1" applyProtection="1">
      <alignment horizontal="left" vertical="top"/>
    </xf>
    <xf numFmtId="0" fontId="4" fillId="0" borderId="0" xfId="0" applyFont="1" applyAlignment="1" applyProtection="1">
      <alignment vertical="top"/>
    </xf>
    <xf numFmtId="0" fontId="6" fillId="0" borderId="0" xfId="0" applyFont="1" applyAlignment="1" applyProtection="1">
      <alignment horizontal="center"/>
    </xf>
    <xf numFmtId="0" fontId="11" fillId="0" borderId="19" xfId="0" applyNumberFormat="1" applyFont="1" applyFill="1" applyBorder="1" applyAlignment="1" applyProtection="1">
      <alignment horizontal="left" indent="1"/>
    </xf>
    <xf numFmtId="0" fontId="4" fillId="0" borderId="21" xfId="0" applyFont="1" applyBorder="1" applyAlignment="1" applyProtection="1">
      <alignment horizontal="right"/>
    </xf>
    <xf numFmtId="0" fontId="4" fillId="0" borderId="20" xfId="0" applyFont="1" applyBorder="1" applyAlignment="1" applyProtection="1">
      <alignment horizontal="left"/>
    </xf>
    <xf numFmtId="0" fontId="4" fillId="0" borderId="27" xfId="0" applyFont="1" applyBorder="1" applyAlignment="1" applyProtection="1">
      <alignment horizontal="left"/>
    </xf>
    <xf numFmtId="0" fontId="4" fillId="0" borderId="25" xfId="0" applyFont="1" applyBorder="1" applyAlignment="1" applyProtection="1">
      <alignment horizontal="left"/>
    </xf>
    <xf numFmtId="0" fontId="4" fillId="0" borderId="26" xfId="0" applyFont="1" applyBorder="1" applyAlignment="1" applyProtection="1">
      <alignment horizontal="right"/>
    </xf>
    <xf numFmtId="0" fontId="11" fillId="0" borderId="22" xfId="0" applyNumberFormat="1" applyFont="1" applyFill="1" applyBorder="1" applyAlignment="1" applyProtection="1">
      <alignment horizontal="left" indent="1"/>
    </xf>
    <xf numFmtId="0" fontId="4" fillId="0" borderId="24" xfId="0" applyFont="1" applyBorder="1" applyAlignment="1" applyProtection="1">
      <alignment horizontal="left"/>
    </xf>
    <xf numFmtId="0" fontId="4" fillId="0" borderId="23" xfId="0" applyFont="1" applyBorder="1" applyAlignment="1" applyProtection="1">
      <alignment horizontal="right"/>
    </xf>
    <xf numFmtId="0" fontId="8" fillId="7" borderId="8" xfId="0" applyNumberFormat="1" applyFont="1" applyFill="1" applyBorder="1" applyAlignment="1" applyProtection="1">
      <alignment horizontal="center"/>
    </xf>
    <xf numFmtId="0" fontId="4" fillId="7" borderId="8" xfId="0" applyFont="1" applyFill="1" applyBorder="1" applyAlignment="1" applyProtection="1">
      <alignment horizontal="center" vertical="top"/>
    </xf>
    <xf numFmtId="0" fontId="4" fillId="0" borderId="4" xfId="0" applyFont="1" applyBorder="1" applyAlignment="1" applyProtection="1">
      <alignment horizontal="center" vertical="top"/>
    </xf>
    <xf numFmtId="0" fontId="4" fillId="0" borderId="8" xfId="0" applyFont="1" applyBorder="1" applyAlignment="1" applyProtection="1">
      <alignment horizontal="left"/>
    </xf>
    <xf numFmtId="0" fontId="4" fillId="0" borderId="5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left"/>
    </xf>
    <xf numFmtId="2" fontId="4" fillId="0" borderId="15" xfId="0" applyNumberFormat="1" applyFont="1" applyBorder="1" applyAlignment="1" applyProtection="1">
      <alignment horizontal="center"/>
    </xf>
    <xf numFmtId="2" fontId="4" fillId="0" borderId="4" xfId="0" applyNumberFormat="1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left"/>
    </xf>
    <xf numFmtId="0" fontId="4" fillId="0" borderId="15" xfId="0" applyFont="1" applyBorder="1" applyAlignment="1" applyProtection="1">
      <alignment horizontal="left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indent="1"/>
    </xf>
    <xf numFmtId="0" fontId="6" fillId="0" borderId="0" xfId="0" applyFont="1" applyAlignment="1" applyProtection="1">
      <alignment horizontal="left" indent="1"/>
    </xf>
    <xf numFmtId="0" fontId="8" fillId="0" borderId="4" xfId="0" applyNumberFormat="1" applyFont="1" applyFill="1" applyBorder="1" applyAlignment="1" applyProtection="1">
      <alignment horizontal="left" wrapText="1"/>
    </xf>
    <xf numFmtId="0" fontId="4" fillId="0" borderId="0" xfId="0" applyFont="1" applyAlignment="1" applyProtection="1">
      <alignment horizontal="left" indent="1"/>
    </xf>
    <xf numFmtId="0" fontId="8" fillId="0" borderId="1" xfId="0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Alignment="1" applyProtection="1">
      <alignment horizontal="left" wrapText="1"/>
    </xf>
    <xf numFmtId="2" fontId="4" fillId="0" borderId="0" xfId="0" applyNumberFormat="1" applyFont="1" applyAlignment="1" applyProtection="1">
      <alignment horizontal="left" indent="1"/>
    </xf>
    <xf numFmtId="2" fontId="4" fillId="7" borderId="8" xfId="0" applyNumberFormat="1" applyFont="1" applyFill="1" applyBorder="1" applyAlignment="1" applyProtection="1">
      <alignment horizontal="center"/>
    </xf>
    <xf numFmtId="0" fontId="10" fillId="0" borderId="1" xfId="0" applyNumberFormat="1" applyFont="1" applyFill="1" applyBorder="1" applyAlignment="1" applyProtection="1">
      <alignment horizontal="left" wrapText="1"/>
    </xf>
    <xf numFmtId="0" fontId="9" fillId="0" borderId="0" xfId="0" applyFont="1" applyAlignment="1" applyProtection="1">
      <alignment horizontal="left" inden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right"/>
    </xf>
    <xf numFmtId="0" fontId="4" fillId="0" borderId="7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left" vertical="top" wrapText="1"/>
    </xf>
    <xf numFmtId="0" fontId="4" fillId="0" borderId="9" xfId="0" applyFont="1" applyBorder="1" applyAlignment="1" applyProtection="1">
      <alignment horizontal="left" vertical="top" wrapText="1"/>
    </xf>
    <xf numFmtId="0" fontId="4" fillId="0" borderId="4" xfId="0" applyFont="1" applyBorder="1" applyAlignment="1" applyProtection="1">
      <alignment horizontal="left" vertical="top" wrapText="1"/>
    </xf>
    <xf numFmtId="0" fontId="4" fillId="0" borderId="2" xfId="0" applyFont="1" applyBorder="1" applyAlignment="1" applyProtection="1">
      <alignment horizontal="center" vertical="center" textRotation="90" wrapText="1"/>
    </xf>
    <xf numFmtId="0" fontId="4" fillId="0" borderId="9" xfId="0" applyFont="1" applyBorder="1" applyAlignment="1" applyProtection="1">
      <alignment horizontal="center" vertical="center" textRotation="90" wrapText="1"/>
    </xf>
    <xf numFmtId="0" fontId="4" fillId="0" borderId="4" xfId="0" applyFont="1" applyBorder="1" applyAlignment="1" applyProtection="1">
      <alignment horizontal="center" vertical="center" textRotation="90" wrapText="1"/>
    </xf>
    <xf numFmtId="0" fontId="6" fillId="0" borderId="6" xfId="0" applyFont="1" applyBorder="1" applyAlignment="1" applyProtection="1">
      <alignment horizontal="center" wrapText="1"/>
    </xf>
    <xf numFmtId="0" fontId="6" fillId="0" borderId="7" xfId="0" applyFont="1" applyBorder="1" applyAlignment="1" applyProtection="1">
      <alignment horizontal="center" wrapText="1"/>
    </xf>
    <xf numFmtId="0" fontId="6" fillId="0" borderId="8" xfId="0" applyFont="1" applyBorder="1" applyAlignment="1" applyProtection="1">
      <alignment horizontal="center" wrapText="1"/>
    </xf>
    <xf numFmtId="0" fontId="6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4" fillId="5" borderId="2" xfId="0" applyNumberFormat="1" applyFont="1" applyFill="1" applyBorder="1" applyAlignment="1" applyProtection="1">
      <alignment horizontal="center" vertical="center" wrapText="1"/>
    </xf>
    <xf numFmtId="0" fontId="4" fillId="5" borderId="4" xfId="0" applyNumberFormat="1" applyFont="1" applyFill="1" applyBorder="1" applyAlignment="1" applyProtection="1">
      <alignment horizontal="center" vertical="center" wrapText="1"/>
    </xf>
    <xf numFmtId="0" fontId="4" fillId="7" borderId="2" xfId="0" applyFont="1" applyFill="1" applyBorder="1" applyAlignment="1" applyProtection="1">
      <alignment horizontal="center"/>
    </xf>
    <xf numFmtId="0" fontId="4" fillId="7" borderId="4" xfId="0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wrapText="1"/>
    </xf>
    <xf numFmtId="0" fontId="4" fillId="7" borderId="1" xfId="0" applyFont="1" applyFill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textRotation="90" wrapText="1"/>
    </xf>
    <xf numFmtId="0" fontId="6" fillId="0" borderId="1" xfId="0" applyFont="1" applyBorder="1" applyAlignment="1" applyProtection="1">
      <alignment horizontal="center" wrapText="1"/>
    </xf>
    <xf numFmtId="0" fontId="4" fillId="5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left" vertical="center" indent="3"/>
    </xf>
    <xf numFmtId="2" fontId="4" fillId="7" borderId="1" xfId="0" applyNumberFormat="1" applyFont="1" applyFill="1" applyBorder="1" applyAlignment="1" applyProtection="1">
      <alignment horizontal="center"/>
    </xf>
    <xf numFmtId="2" fontId="4" fillId="7" borderId="1" xfId="0" applyNumberFormat="1" applyFont="1" applyFill="1" applyBorder="1" applyAlignment="1" applyProtection="1">
      <alignment horizontal="center" vertical="top"/>
    </xf>
    <xf numFmtId="0" fontId="4" fillId="7" borderId="1" xfId="0" applyFont="1" applyFill="1" applyBorder="1" applyAlignment="1" applyProtection="1">
      <alignment horizontal="center" vertical="top" wrapText="1"/>
    </xf>
    <xf numFmtId="2" fontId="4" fillId="7" borderId="1" xfId="0" applyNumberFormat="1" applyFont="1" applyFill="1" applyBorder="1" applyAlignment="1" applyProtection="1">
      <alignment horizontal="center" vertical="top" wrapText="1"/>
    </xf>
    <xf numFmtId="2" fontId="12" fillId="7" borderId="2" xfId="0" applyNumberFormat="1" applyFont="1" applyFill="1" applyBorder="1" applyAlignment="1" applyProtection="1">
      <alignment horizontal="center" vertical="top"/>
    </xf>
    <xf numFmtId="2" fontId="12" fillId="7" borderId="9" xfId="0" applyNumberFormat="1" applyFont="1" applyFill="1" applyBorder="1" applyAlignment="1" applyProtection="1">
      <alignment horizontal="center" vertical="top"/>
    </xf>
    <xf numFmtId="2" fontId="12" fillId="7" borderId="4" xfId="0" applyNumberFormat="1" applyFont="1" applyFill="1" applyBorder="1" applyAlignment="1" applyProtection="1">
      <alignment horizontal="center"/>
    </xf>
    <xf numFmtId="0" fontId="8" fillId="7" borderId="6" xfId="0" applyNumberFormat="1" applyFont="1" applyFill="1" applyBorder="1" applyAlignment="1" applyProtection="1">
      <alignment horizontal="center" vertical="top"/>
    </xf>
    <xf numFmtId="0" fontId="8" fillId="7" borderId="7" xfId="0" applyNumberFormat="1" applyFont="1" applyFill="1" applyBorder="1" applyAlignment="1" applyProtection="1">
      <alignment horizontal="center" vertical="top"/>
    </xf>
    <xf numFmtId="0" fontId="8" fillId="7" borderId="8" xfId="0" applyNumberFormat="1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E389"/>
      <color rgb="FFFFD653"/>
      <color rgb="FFFFCC99"/>
      <color rgb="FF00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abSelected="1" zoomScale="60" zoomScaleNormal="60" workbookViewId="0">
      <pane xSplit="3" ySplit="3" topLeftCell="D4" activePane="bottomRight" state="frozen"/>
      <selection pane="topRight" activeCell="C1" sqref="C1"/>
      <selection pane="bottomLeft" activeCell="A3" sqref="A3"/>
      <selection pane="bottomRight" activeCell="E6" sqref="E6"/>
    </sheetView>
  </sheetViews>
  <sheetFormatPr defaultRowHeight="21" customHeight="1" x14ac:dyDescent="0.55000000000000004"/>
  <cols>
    <col min="1" max="1" width="20.5703125" style="85" customWidth="1"/>
    <col min="2" max="2" width="6.5703125" style="85" customWidth="1"/>
    <col min="3" max="3" width="61.42578125" style="110" customWidth="1"/>
    <col min="4" max="5" width="8.140625" style="110" customWidth="1"/>
    <col min="6" max="6" width="10.5703125" style="120" customWidth="1"/>
    <col min="7" max="7" width="11.28515625" style="120" customWidth="1"/>
    <col min="8" max="8" width="20.28515625" style="85" customWidth="1"/>
    <col min="9" max="9" width="11.5703125" style="194" customWidth="1"/>
    <col min="10" max="10" width="12.7109375" style="85" customWidth="1"/>
    <col min="11" max="11" width="9.140625" style="85" customWidth="1"/>
    <col min="12" max="12" width="7.7109375" style="85" customWidth="1"/>
    <col min="13" max="15" width="9.140625" style="85" customWidth="1"/>
    <col min="16" max="16" width="8.7109375" style="85" customWidth="1"/>
    <col min="17" max="17" width="30.42578125" style="85" customWidth="1"/>
    <col min="18" max="16384" width="9.140625" style="85"/>
  </cols>
  <sheetData>
    <row r="1" spans="1:17" s="58" customFormat="1" ht="30" customHeight="1" x14ac:dyDescent="0.25">
      <c r="A1" s="189" t="s">
        <v>16</v>
      </c>
      <c r="B1" s="190"/>
      <c r="D1" s="69" t="s">
        <v>21</v>
      </c>
      <c r="E1" s="69"/>
      <c r="F1" s="70"/>
      <c r="G1" s="70"/>
      <c r="I1" s="191"/>
    </row>
    <row r="2" spans="1:17" s="58" customFormat="1" ht="30" customHeight="1" x14ac:dyDescent="0.25">
      <c r="A2" s="23" t="s">
        <v>37</v>
      </c>
      <c r="D2" s="74"/>
      <c r="E2" s="74"/>
      <c r="F2" s="75"/>
      <c r="G2" s="75"/>
      <c r="H2" s="76"/>
      <c r="I2" s="191"/>
      <c r="J2" s="59" t="s">
        <v>41</v>
      </c>
    </row>
    <row r="3" spans="1:17" s="147" customFormat="1" ht="104.25" customHeight="1" x14ac:dyDescent="0.55000000000000004">
      <c r="A3" s="60" t="s">
        <v>36</v>
      </c>
      <c r="B3" s="223" t="s">
        <v>17</v>
      </c>
      <c r="C3" s="223"/>
      <c r="D3" s="66" t="s">
        <v>10</v>
      </c>
      <c r="E3" s="66" t="s">
        <v>11</v>
      </c>
      <c r="F3" s="66" t="s">
        <v>15</v>
      </c>
      <c r="G3" s="60" t="s">
        <v>9</v>
      </c>
      <c r="H3" s="66" t="s">
        <v>38</v>
      </c>
      <c r="I3" s="192"/>
      <c r="J3" s="60" t="s">
        <v>36</v>
      </c>
      <c r="K3" s="60" t="s">
        <v>29</v>
      </c>
      <c r="L3" s="60" t="s">
        <v>30</v>
      </c>
      <c r="M3" s="60" t="s">
        <v>31</v>
      </c>
      <c r="N3" s="60" t="s">
        <v>32</v>
      </c>
      <c r="O3" s="60" t="s">
        <v>33</v>
      </c>
      <c r="P3" s="60" t="s">
        <v>23</v>
      </c>
      <c r="Q3" s="61" t="s">
        <v>34</v>
      </c>
    </row>
    <row r="4" spans="1:17" ht="24.95" customHeight="1" x14ac:dyDescent="0.55000000000000004">
      <c r="A4" s="79" t="s">
        <v>42</v>
      </c>
      <c r="B4" s="80">
        <v>1.1000000000000001</v>
      </c>
      <c r="C4" s="193" t="s">
        <v>0</v>
      </c>
      <c r="D4" s="150"/>
      <c r="E4" s="151"/>
      <c r="F4" s="152"/>
      <c r="G4" s="2"/>
      <c r="H4" s="11" t="str">
        <f>IF(G4=1,"ผ่านการประเมิน",IF(G4=0,"ไม่ผ่านการประเมิน"))</f>
        <v>ไม่ผ่านการประเมิน</v>
      </c>
      <c r="J4" s="64">
        <v>1</v>
      </c>
      <c r="K4" s="224" t="str">
        <f>IF(G4=1,"ผ่านการประเมิน",IF(G4=0,"ไม่ผ่านการประเมิน"))</f>
        <v>ไม่ผ่านการประเมิน</v>
      </c>
      <c r="L4" s="224"/>
      <c r="M4" s="224"/>
      <c r="N4" s="224"/>
      <c r="O4" s="224"/>
      <c r="P4" s="224"/>
      <c r="Q4" s="64" t="str">
        <f>IF(G4=1,"หลักสูตรได้มาตรฐาน",IF(G4=0,"หลักสูตรไม่ได้มาตรฐาน"))</f>
        <v>หลักสูตรไม่ได้มาตรฐาน</v>
      </c>
    </row>
    <row r="5" spans="1:17" ht="49.5" customHeight="1" x14ac:dyDescent="0.55000000000000004">
      <c r="A5" s="153" t="s">
        <v>43</v>
      </c>
      <c r="B5" s="103">
        <v>2.1</v>
      </c>
      <c r="C5" s="88" t="s">
        <v>53</v>
      </c>
      <c r="D5" s="33"/>
      <c r="E5" s="33"/>
      <c r="F5" s="4" t="e">
        <f>D5/E5</f>
        <v>#DIV/0!</v>
      </c>
      <c r="G5" s="16" t="e">
        <f>F5</f>
        <v>#DIV/0!</v>
      </c>
      <c r="H5" s="42" t="e">
        <f>AVERAGE(G5:G7)</f>
        <v>#DIV/0!</v>
      </c>
      <c r="I5" s="89" t="s">
        <v>33</v>
      </c>
      <c r="J5" s="44">
        <v>2</v>
      </c>
      <c r="K5" s="207" t="s">
        <v>39</v>
      </c>
      <c r="L5" s="44">
        <v>3</v>
      </c>
      <c r="M5" s="45" t="s">
        <v>35</v>
      </c>
      <c r="N5" s="45" t="s">
        <v>35</v>
      </c>
      <c r="O5" s="45" t="e">
        <f>AVERAGE(G5:G7)</f>
        <v>#DIV/0!</v>
      </c>
      <c r="P5" s="45" t="e">
        <f>AVERAGE(G5:G7)</f>
        <v>#DIV/0!</v>
      </c>
      <c r="Q5" s="62" t="e">
        <f>IF(P5&lt;2.01,"คุณภาพน้อย",IF(P5&lt;3.01,"คุณภาพปานกลาง",IF(P5&lt;4.01,"คุณภาพดี",IF(P5&gt;=4.01,"คุณภาพดีมาก"))))</f>
        <v>#DIV/0!</v>
      </c>
    </row>
    <row r="6" spans="1:17" ht="49.5" customHeight="1" x14ac:dyDescent="0.55000000000000004">
      <c r="A6" s="95"/>
      <c r="B6" s="103">
        <v>2.2000000000000002</v>
      </c>
      <c r="C6" s="88" t="s">
        <v>62</v>
      </c>
      <c r="D6" s="33"/>
      <c r="E6" s="33"/>
      <c r="F6" s="4" t="e">
        <f>D6/E6*100</f>
        <v>#DIV/0!</v>
      </c>
      <c r="G6" s="4" t="e">
        <f>IF((F6*5/60)&gt;=5,5,F6*5/60)</f>
        <v>#DIV/0!</v>
      </c>
      <c r="H6" s="41"/>
      <c r="I6" s="89" t="s">
        <v>33</v>
      </c>
      <c r="J6" s="44">
        <v>3</v>
      </c>
      <c r="K6" s="208"/>
      <c r="L6" s="44">
        <v>3</v>
      </c>
      <c r="M6" s="45">
        <f>G8</f>
        <v>0</v>
      </c>
      <c r="N6" s="45">
        <f>G9</f>
        <v>0</v>
      </c>
      <c r="O6" s="45">
        <f>G10</f>
        <v>0</v>
      </c>
      <c r="P6" s="45" t="e">
        <f>AVERAGE(G8:G10)</f>
        <v>#DIV/0!</v>
      </c>
      <c r="Q6" s="62" t="e">
        <f>IF(P6&lt;2.01,"คุณภาพน้อย",IF(P6&lt;3.01,"คุณภาพปานกลาง",IF(P6&lt;4.01,"คุณภาพดี",IF(P6&gt;=4.01,"คุณภาพดีมาก"))))</f>
        <v>#DIV/0!</v>
      </c>
    </row>
    <row r="7" spans="1:17" ht="24.95" customHeight="1" x14ac:dyDescent="0.55000000000000004">
      <c r="A7" s="95"/>
      <c r="B7" s="93">
        <v>2.2999999999999998</v>
      </c>
      <c r="C7" s="195" t="s">
        <v>20</v>
      </c>
      <c r="D7" s="27"/>
      <c r="E7" s="27"/>
      <c r="F7" s="1" t="e">
        <f>D7/E7*100</f>
        <v>#DIV/0!</v>
      </c>
      <c r="G7" s="1" t="e">
        <f>F7*5/100</f>
        <v>#DIV/0!</v>
      </c>
      <c r="H7" s="13"/>
      <c r="I7" s="194" t="s">
        <v>33</v>
      </c>
      <c r="J7" s="64">
        <v>4</v>
      </c>
      <c r="K7" s="208"/>
      <c r="L7" s="64">
        <v>3</v>
      </c>
      <c r="M7" s="18" t="e">
        <f>G12</f>
        <v>#DIV/0!</v>
      </c>
      <c r="N7" s="18">
        <f>G11</f>
        <v>0</v>
      </c>
      <c r="O7" s="18">
        <f>G16</f>
        <v>0</v>
      </c>
      <c r="P7" s="18" t="e">
        <f>(G11+G12+G16)/3</f>
        <v>#DIV/0!</v>
      </c>
      <c r="Q7" s="19" t="e">
        <f>IF(P7&lt;2.01,"คุณภาพน้อย",IF(P7&lt;3.01,"คุณภาพปานกลาง",IF(P7&lt;4.01,"คุณภาพดี",IF(P7&gt;=4.01,"คุณภาพดีมาก"))))</f>
        <v>#DIV/0!</v>
      </c>
    </row>
    <row r="8" spans="1:17" ht="24.95" customHeight="1" x14ac:dyDescent="0.55000000000000004">
      <c r="A8" s="92" t="s">
        <v>44</v>
      </c>
      <c r="B8" s="93">
        <v>3.1</v>
      </c>
      <c r="C8" s="196" t="s">
        <v>54</v>
      </c>
      <c r="D8" s="150"/>
      <c r="E8" s="151"/>
      <c r="F8" s="179"/>
      <c r="G8" s="2"/>
      <c r="H8" s="12" t="e">
        <f>AVERAGE(G8:G10)</f>
        <v>#DIV/0!</v>
      </c>
      <c r="I8" s="194" t="s">
        <v>31</v>
      </c>
      <c r="J8" s="64">
        <v>5</v>
      </c>
      <c r="K8" s="208"/>
      <c r="L8" s="64">
        <v>4</v>
      </c>
      <c r="M8" s="18">
        <f>G17</f>
        <v>0</v>
      </c>
      <c r="N8" s="18" t="e">
        <f>AVERAGE(G18:G19)</f>
        <v>#DIV/0!</v>
      </c>
      <c r="O8" s="18" t="e">
        <f>G20</f>
        <v>#DIV/0!</v>
      </c>
      <c r="P8" s="18" t="e">
        <f>AVERAGE(G17:G20)</f>
        <v>#DIV/0!</v>
      </c>
      <c r="Q8" s="19" t="e">
        <f>IF(P8&lt;2.01,"คุณภาพน้อย",IF(P8&lt;3.01,"คุณภาพปานกลาง",IF(P8&lt;4.01,"คุณภาพดี",IF(P8&gt;=4.01,"คุณภาพดีมาก"))))</f>
        <v>#DIV/0!</v>
      </c>
    </row>
    <row r="9" spans="1:17" ht="24.95" customHeight="1" x14ac:dyDescent="0.55000000000000004">
      <c r="A9" s="95"/>
      <c r="B9" s="93">
        <v>3.2</v>
      </c>
      <c r="C9" s="196" t="s">
        <v>1</v>
      </c>
      <c r="D9" s="150"/>
      <c r="E9" s="151"/>
      <c r="F9" s="179"/>
      <c r="G9" s="2"/>
      <c r="H9" s="14"/>
      <c r="I9" s="194" t="s">
        <v>32</v>
      </c>
      <c r="J9" s="64">
        <v>6</v>
      </c>
      <c r="K9" s="208"/>
      <c r="L9" s="64">
        <v>1</v>
      </c>
      <c r="M9" s="18"/>
      <c r="N9" s="18">
        <f>G21</f>
        <v>0</v>
      </c>
      <c r="O9" s="18" t="s">
        <v>35</v>
      </c>
      <c r="P9" s="18">
        <f>G21</f>
        <v>0</v>
      </c>
      <c r="Q9" s="19" t="str">
        <f>IF(P9&lt;2.01,"คุณภาพน้อย",IF(P9&lt;3.01,"คุณภาพปานกลาง",IF(P9&lt;4.01,"คุณภาพดี",IF(P9&gt;=4.01,"คุณภาพดีมาก"))))</f>
        <v>คุณภาพน้อย</v>
      </c>
    </row>
    <row r="10" spans="1:17" ht="24.95" customHeight="1" x14ac:dyDescent="0.55000000000000004">
      <c r="A10" s="96"/>
      <c r="B10" s="93">
        <v>3.3</v>
      </c>
      <c r="C10" s="196" t="s">
        <v>2</v>
      </c>
      <c r="D10" s="150"/>
      <c r="E10" s="151"/>
      <c r="F10" s="179"/>
      <c r="G10" s="2"/>
      <c r="H10" s="13"/>
      <c r="I10" s="194" t="s">
        <v>33</v>
      </c>
      <c r="J10" s="65" t="s">
        <v>27</v>
      </c>
      <c r="K10" s="209"/>
      <c r="L10" s="64">
        <f>SUM(L5:L9)</f>
        <v>14</v>
      </c>
      <c r="M10" s="64">
        <v>3</v>
      </c>
      <c r="N10" s="64">
        <v>5</v>
      </c>
      <c r="O10" s="64">
        <v>6</v>
      </c>
      <c r="P10" s="26"/>
      <c r="Q10" s="63"/>
    </row>
    <row r="11" spans="1:17" ht="24.95" customHeight="1" x14ac:dyDescent="0.55000000000000004">
      <c r="A11" s="92" t="s">
        <v>45</v>
      </c>
      <c r="B11" s="93">
        <v>4.0999999999999996</v>
      </c>
      <c r="C11" s="196" t="s">
        <v>3</v>
      </c>
      <c r="D11" s="150"/>
      <c r="E11" s="151"/>
      <c r="F11" s="179"/>
      <c r="G11" s="2"/>
      <c r="H11" s="14" t="e">
        <f>(G11+G12+G16)/3</f>
        <v>#DIV/0!</v>
      </c>
      <c r="I11" s="197" t="s">
        <v>32</v>
      </c>
      <c r="J11" s="210" t="s">
        <v>23</v>
      </c>
      <c r="K11" s="211"/>
      <c r="L11" s="212"/>
      <c r="M11" s="18" t="e">
        <f>(G8+G12+G17)/3</f>
        <v>#DIV/0!</v>
      </c>
      <c r="N11" s="18">
        <f>(G9+G11+G18+G19+G21)/5</f>
        <v>0</v>
      </c>
      <c r="O11" s="18" t="e">
        <f>(G5+G6+G7+G10+G16+G20)/6</f>
        <v>#DIV/0!</v>
      </c>
      <c r="P11" s="22" t="e">
        <f>F24/14</f>
        <v>#DIV/0!</v>
      </c>
      <c r="Q11" s="19" t="e">
        <f>IF(P11&lt;2.01,"คุณภาพน้อย",IF(P11&lt;3.01,"คุณภาพปานกลาง",IF(P11&lt;4.01,"คุณภาพดี",IF(P11&gt;=4.01,"คุณภาพดีมาก"))))</f>
        <v>#DIV/0!</v>
      </c>
    </row>
    <row r="12" spans="1:17" ht="24.95" customHeight="1" x14ac:dyDescent="0.55000000000000004">
      <c r="A12" s="95"/>
      <c r="B12" s="93">
        <v>4.2</v>
      </c>
      <c r="C12" s="196" t="s">
        <v>4</v>
      </c>
      <c r="D12" s="150"/>
      <c r="E12" s="151"/>
      <c r="F12" s="198"/>
      <c r="G12" s="48" t="e">
        <f>AVERAGE(G13:G15)</f>
        <v>#DIV/0!</v>
      </c>
      <c r="H12" s="14"/>
      <c r="I12" s="194" t="s">
        <v>31</v>
      </c>
      <c r="J12" s="213" t="s">
        <v>26</v>
      </c>
      <c r="K12" s="214"/>
      <c r="L12" s="215"/>
      <c r="M12" s="219" t="e">
        <f>IF(M11&lt;2.01,"คุณภาพน้อย",IF(M11&lt;3.01,"คุณภาพปานกลาง",IF(M11&lt;4.01,"คุณภาพดี",IF(M11&gt;=4.01,"คุณภาพดีมาก"))))</f>
        <v>#DIV/0!</v>
      </c>
      <c r="N12" s="219" t="str">
        <f>IF(N11&lt;2.01,"คุณภาพน้อย",IF(N11&lt;3.01,"คุณภาพปานกลาง",IF(N11&lt;4.01,"คุณภาพดี",IF(N11&gt;=4.01,"คุณภาพดีมาก"))))</f>
        <v>คุณภาพน้อย</v>
      </c>
      <c r="O12" s="219" t="e">
        <f>IF(O11&lt;2.01,"คุณภาพน้อย",IF(O11&lt;3.01,"คุณภาพปานกลาง",IF(O11&lt;4.01,"คุณภาพดี",IF(O11&gt;=4.01,"คุณภาพดีมาก"))))</f>
        <v>#DIV/0!</v>
      </c>
      <c r="P12" s="221"/>
      <c r="Q12" s="221"/>
    </row>
    <row r="13" spans="1:17" s="102" customFormat="1" ht="24.95" customHeight="1" x14ac:dyDescent="0.55000000000000004">
      <c r="A13" s="98"/>
      <c r="B13" s="99"/>
      <c r="C13" s="199" t="s">
        <v>12</v>
      </c>
      <c r="D13" s="28"/>
      <c r="E13" s="28"/>
      <c r="F13" s="3" t="e">
        <f>D13/E13*100</f>
        <v>#DIV/0!</v>
      </c>
      <c r="G13" s="3" t="e">
        <f>IF((F13*5/20)&gt;=5,5,F13*5/20)</f>
        <v>#DIV/0!</v>
      </c>
      <c r="H13" s="14"/>
      <c r="I13" s="200"/>
      <c r="J13" s="216"/>
      <c r="K13" s="217"/>
      <c r="L13" s="218"/>
      <c r="M13" s="220"/>
      <c r="N13" s="220"/>
      <c r="O13" s="220"/>
      <c r="P13" s="222"/>
      <c r="Q13" s="222"/>
    </row>
    <row r="14" spans="1:17" s="102" customFormat="1" ht="24.95" customHeight="1" x14ac:dyDescent="0.55000000000000004">
      <c r="A14" s="98"/>
      <c r="B14" s="99"/>
      <c r="C14" s="199" t="s">
        <v>13</v>
      </c>
      <c r="D14" s="28"/>
      <c r="E14" s="28"/>
      <c r="F14" s="3" t="e">
        <f>D14/E14*100</f>
        <v>#DIV/0!</v>
      </c>
      <c r="G14" s="3" t="e">
        <f>IF((F14*5/60)&gt;=5,5,F14*5/60)</f>
        <v>#DIV/0!</v>
      </c>
      <c r="H14" s="14"/>
      <c r="I14" s="200"/>
    </row>
    <row r="15" spans="1:17" s="102" customFormat="1" ht="24.95" customHeight="1" x14ac:dyDescent="0.55000000000000004">
      <c r="A15" s="98"/>
      <c r="B15" s="99"/>
      <c r="C15" s="199" t="s">
        <v>14</v>
      </c>
      <c r="D15" s="28"/>
      <c r="E15" s="28"/>
      <c r="F15" s="3" t="e">
        <f>D15/E15*100</f>
        <v>#DIV/0!</v>
      </c>
      <c r="G15" s="3" t="e">
        <f>IF((F15*5/20)&gt;=5,5,F15*5/20)</f>
        <v>#DIV/0!</v>
      </c>
      <c r="H15" s="14"/>
      <c r="I15" s="200"/>
    </row>
    <row r="16" spans="1:17" ht="24.95" customHeight="1" x14ac:dyDescent="0.55000000000000004">
      <c r="A16" s="96"/>
      <c r="B16" s="93">
        <v>4.3</v>
      </c>
      <c r="C16" s="196" t="s">
        <v>5</v>
      </c>
      <c r="D16" s="150"/>
      <c r="E16" s="151"/>
      <c r="F16" s="152"/>
      <c r="G16" s="2"/>
      <c r="H16" s="14"/>
      <c r="I16" s="194" t="s">
        <v>33</v>
      </c>
    </row>
    <row r="17" spans="1:9" ht="49.5" customHeight="1" x14ac:dyDescent="0.55000000000000004">
      <c r="A17" s="204" t="s">
        <v>57</v>
      </c>
      <c r="B17" s="103">
        <v>5.0999999999999996</v>
      </c>
      <c r="C17" s="88" t="s">
        <v>55</v>
      </c>
      <c r="D17" s="150"/>
      <c r="E17" s="151"/>
      <c r="F17" s="152"/>
      <c r="G17" s="47"/>
      <c r="H17" s="42" t="e">
        <f>AVERAGE(G17:G20)</f>
        <v>#DIV/0!</v>
      </c>
      <c r="I17" s="71" t="s">
        <v>31</v>
      </c>
    </row>
    <row r="18" spans="1:9" ht="24.95" customHeight="1" x14ac:dyDescent="0.55000000000000004">
      <c r="A18" s="205"/>
      <c r="B18" s="93">
        <v>5.2</v>
      </c>
      <c r="C18" s="201" t="s">
        <v>6</v>
      </c>
      <c r="D18" s="150"/>
      <c r="E18" s="151"/>
      <c r="F18" s="152"/>
      <c r="G18" s="2"/>
      <c r="H18" s="41"/>
      <c r="I18" s="194" t="s">
        <v>32</v>
      </c>
    </row>
    <row r="19" spans="1:9" ht="24.95" customHeight="1" x14ac:dyDescent="0.55000000000000004">
      <c r="A19" s="205"/>
      <c r="B19" s="93">
        <v>5.3</v>
      </c>
      <c r="C19" s="201" t="s">
        <v>7</v>
      </c>
      <c r="D19" s="150"/>
      <c r="E19" s="151"/>
      <c r="F19" s="152"/>
      <c r="G19" s="2"/>
      <c r="H19" s="41"/>
      <c r="I19" s="194" t="s">
        <v>32</v>
      </c>
    </row>
    <row r="20" spans="1:9" ht="49.5" customHeight="1" x14ac:dyDescent="0.55000000000000004">
      <c r="A20" s="206"/>
      <c r="B20" s="103">
        <v>5.4</v>
      </c>
      <c r="C20" s="88" t="s">
        <v>8</v>
      </c>
      <c r="D20" s="33"/>
      <c r="E20" s="33"/>
      <c r="F20" s="46" t="e">
        <f>D20/E20*100</f>
        <v>#DIV/0!</v>
      </c>
      <c r="G20" s="4" t="e">
        <f>IF(F20&lt;80,0,IF(F20=80,3.5,IF(F20&lt;90,4,IF(F20&lt;95,4.5,IF(F20&lt;100,4.75,IF(F20=100,5))))))</f>
        <v>#DIV/0!</v>
      </c>
      <c r="H20" s="43"/>
      <c r="I20" s="71" t="s">
        <v>33</v>
      </c>
    </row>
    <row r="21" spans="1:9" ht="49.5" customHeight="1" x14ac:dyDescent="0.55000000000000004">
      <c r="A21" s="107" t="s">
        <v>46</v>
      </c>
      <c r="B21" s="108">
        <v>6.1</v>
      </c>
      <c r="C21" s="88" t="s">
        <v>56</v>
      </c>
      <c r="D21" s="150"/>
      <c r="E21" s="151"/>
      <c r="F21" s="152"/>
      <c r="G21" s="47"/>
      <c r="H21" s="43" t="e">
        <f>AVERAGE(G21)</f>
        <v>#DIV/0!</v>
      </c>
      <c r="I21" s="71" t="s">
        <v>32</v>
      </c>
    </row>
    <row r="22" spans="1:9" ht="24.95" customHeight="1" x14ac:dyDescent="0.55000000000000004"/>
    <row r="23" spans="1:9" ht="24.95" customHeight="1" x14ac:dyDescent="0.55000000000000004">
      <c r="F23" s="202" t="s">
        <v>22</v>
      </c>
      <c r="G23" s="169" t="s">
        <v>23</v>
      </c>
    </row>
    <row r="24" spans="1:9" ht="24.95" customHeight="1" x14ac:dyDescent="0.55000000000000004">
      <c r="B24" s="116" t="s">
        <v>47</v>
      </c>
      <c r="C24" s="203"/>
      <c r="D24" s="118">
        <v>14</v>
      </c>
      <c r="E24" s="119" t="s">
        <v>58</v>
      </c>
      <c r="F24" s="17" t="e">
        <f>G5+G6+G7+G8+G9+G10+G11+G12+G16+G17+G18+G19+G20+G21</f>
        <v>#DIV/0!</v>
      </c>
      <c r="G24" s="1" t="e">
        <f>F24/14</f>
        <v>#DIV/0!</v>
      </c>
    </row>
    <row r="25" spans="1:9" ht="24.95" customHeight="1" x14ac:dyDescent="0.55000000000000004"/>
    <row r="26" spans="1:9" ht="24.95" customHeight="1" x14ac:dyDescent="0.55000000000000004"/>
    <row r="27" spans="1:9" ht="24.95" customHeight="1" x14ac:dyDescent="0.55000000000000004"/>
  </sheetData>
  <sheetProtection sheet="1" objects="1" scenarios="1" selectLockedCells="1"/>
  <mergeCells count="11">
    <mergeCell ref="Q12:Q13"/>
    <mergeCell ref="B3:C3"/>
    <mergeCell ref="K4:P4"/>
    <mergeCell ref="N12:N13"/>
    <mergeCell ref="O12:O13"/>
    <mergeCell ref="P12:P13"/>
    <mergeCell ref="A17:A20"/>
    <mergeCell ref="K5:K10"/>
    <mergeCell ref="J11:L11"/>
    <mergeCell ref="J12:L13"/>
    <mergeCell ref="M12:M13"/>
  </mergeCells>
  <printOptions horizontalCentered="1"/>
  <pageMargins left="0.26" right="0.31" top="0.75" bottom="0.75" header="0.3" footer="0.3"/>
  <pageSetup paperSize="9" scale="5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zoomScale="60" zoomScaleNormal="60" workbookViewId="0">
      <selection activeCell="D13" sqref="D13"/>
    </sheetView>
  </sheetViews>
  <sheetFormatPr defaultRowHeight="15" x14ac:dyDescent="0.55000000000000004"/>
  <cols>
    <col min="1" max="1" width="20.5703125" style="85" customWidth="1"/>
    <col min="2" max="2" width="6.5703125" style="85" customWidth="1"/>
    <col min="3" max="3" width="61.42578125" style="110" customWidth="1"/>
    <col min="4" max="5" width="8.140625" style="110" customWidth="1"/>
    <col min="6" max="6" width="10.5703125" style="120" customWidth="1"/>
    <col min="7" max="7" width="11.28515625" style="120" customWidth="1"/>
    <col min="8" max="8" width="20.28515625" style="85" customWidth="1"/>
    <col min="9" max="9" width="11.5703125" style="194" customWidth="1"/>
    <col min="10" max="10" width="12.7109375" style="85" customWidth="1"/>
    <col min="11" max="11" width="9.140625" style="85" customWidth="1"/>
    <col min="12" max="12" width="7.7109375" style="85" customWidth="1"/>
    <col min="13" max="15" width="9.140625" style="85" customWidth="1"/>
    <col min="16" max="16" width="8.7109375" style="85" customWidth="1"/>
    <col min="17" max="17" width="30.42578125" style="85" customWidth="1"/>
    <col min="18" max="16384" width="9.140625" style="85"/>
  </cols>
  <sheetData>
    <row r="1" spans="1:17" s="58" customFormat="1" ht="30" customHeight="1" x14ac:dyDescent="0.25">
      <c r="A1" s="189" t="s">
        <v>16</v>
      </c>
      <c r="B1" s="190"/>
      <c r="D1" s="69" t="s">
        <v>21</v>
      </c>
      <c r="E1" s="69"/>
      <c r="F1" s="70"/>
      <c r="G1" s="70"/>
      <c r="I1" s="191"/>
    </row>
    <row r="2" spans="1:17" s="58" customFormat="1" ht="30" customHeight="1" x14ac:dyDescent="0.25">
      <c r="A2" s="232" t="s">
        <v>73</v>
      </c>
      <c r="D2" s="74"/>
      <c r="E2" s="74"/>
      <c r="F2" s="75"/>
      <c r="G2" s="75"/>
      <c r="H2" s="76"/>
      <c r="I2" s="191"/>
      <c r="J2" s="59" t="s">
        <v>41</v>
      </c>
    </row>
    <row r="3" spans="1:17" s="147" customFormat="1" ht="104.25" customHeight="1" x14ac:dyDescent="0.55000000000000004">
      <c r="A3" s="60" t="s">
        <v>36</v>
      </c>
      <c r="B3" s="223" t="s">
        <v>17</v>
      </c>
      <c r="C3" s="223"/>
      <c r="D3" s="66" t="s">
        <v>10</v>
      </c>
      <c r="E3" s="66" t="s">
        <v>11</v>
      </c>
      <c r="F3" s="66" t="s">
        <v>15</v>
      </c>
      <c r="G3" s="60" t="s">
        <v>9</v>
      </c>
      <c r="H3" s="66" t="s">
        <v>38</v>
      </c>
      <c r="I3" s="192"/>
      <c r="J3" s="60" t="s">
        <v>36</v>
      </c>
      <c r="K3" s="60" t="s">
        <v>29</v>
      </c>
      <c r="L3" s="60" t="s">
        <v>30</v>
      </c>
      <c r="M3" s="60" t="s">
        <v>31</v>
      </c>
      <c r="N3" s="60" t="s">
        <v>32</v>
      </c>
      <c r="O3" s="60" t="s">
        <v>33</v>
      </c>
      <c r="P3" s="60" t="s">
        <v>23</v>
      </c>
      <c r="Q3" s="61" t="s">
        <v>34</v>
      </c>
    </row>
    <row r="4" spans="1:17" ht="24.95" customHeight="1" x14ac:dyDescent="0.55000000000000004">
      <c r="A4" s="79" t="s">
        <v>42</v>
      </c>
      <c r="B4" s="80">
        <v>1.1000000000000001</v>
      </c>
      <c r="C4" s="193" t="s">
        <v>0</v>
      </c>
      <c r="D4" s="150"/>
      <c r="E4" s="151"/>
      <c r="F4" s="152"/>
      <c r="G4" s="2"/>
      <c r="H4" s="11" t="str">
        <f>IF(G4=1,"ผ่านการประเมิน",IF(G4=0,"ไม่ผ่านการประเมิน"))</f>
        <v>ไม่ผ่านการประเมิน</v>
      </c>
      <c r="J4" s="64">
        <v>1</v>
      </c>
      <c r="K4" s="224" t="str">
        <f>IF(G4=1,"ผ่านการประเมิน",IF(G4=0,"ไม่ผ่านการประเมิน"))</f>
        <v>ไม่ผ่านการประเมิน</v>
      </c>
      <c r="L4" s="224"/>
      <c r="M4" s="224"/>
      <c r="N4" s="224"/>
      <c r="O4" s="224"/>
      <c r="P4" s="224"/>
      <c r="Q4" s="64" t="str">
        <f>IF(G4=1,"หลักสูตรได้มาตรฐาน",IF(G4=0,"หลักสูตรไม่ได้มาตรฐาน"))</f>
        <v>หลักสูตรไม่ได้มาตรฐาน</v>
      </c>
    </row>
    <row r="5" spans="1:17" ht="49.5" customHeight="1" x14ac:dyDescent="0.55000000000000004">
      <c r="A5" s="153" t="s">
        <v>43</v>
      </c>
      <c r="B5" s="103">
        <v>2.1</v>
      </c>
      <c r="C5" s="88" t="s">
        <v>53</v>
      </c>
      <c r="D5" s="240" t="s">
        <v>64</v>
      </c>
      <c r="E5" s="241"/>
      <c r="F5" s="242"/>
      <c r="G5" s="54"/>
      <c r="H5" s="237"/>
      <c r="I5" s="89" t="s">
        <v>33</v>
      </c>
      <c r="J5" s="44">
        <v>2</v>
      </c>
      <c r="K5" s="207" t="s">
        <v>39</v>
      </c>
      <c r="L5" s="235"/>
      <c r="M5" s="236"/>
      <c r="N5" s="236"/>
      <c r="O5" s="236"/>
      <c r="P5" s="236"/>
      <c r="Q5" s="62"/>
    </row>
    <row r="6" spans="1:17" ht="49.5" customHeight="1" x14ac:dyDescent="0.55000000000000004">
      <c r="A6" s="95"/>
      <c r="B6" s="103">
        <v>2.2000000000000002</v>
      </c>
      <c r="C6" s="88" t="s">
        <v>62</v>
      </c>
      <c r="D6" s="240" t="s">
        <v>71</v>
      </c>
      <c r="E6" s="241"/>
      <c r="F6" s="242"/>
      <c r="G6" s="234"/>
      <c r="H6" s="238"/>
      <c r="I6" s="89" t="s">
        <v>33</v>
      </c>
      <c r="J6" s="44">
        <v>3</v>
      </c>
      <c r="K6" s="208"/>
      <c r="L6" s="44">
        <v>3</v>
      </c>
      <c r="M6" s="45">
        <f>G8</f>
        <v>0</v>
      </c>
      <c r="N6" s="45">
        <f>G9</f>
        <v>0</v>
      </c>
      <c r="O6" s="45">
        <f>G10</f>
        <v>0</v>
      </c>
      <c r="P6" s="45" t="e">
        <f>AVERAGE(G8:G10)</f>
        <v>#DIV/0!</v>
      </c>
      <c r="Q6" s="62" t="e">
        <f>IF(P6&lt;2.01,"คุณภาพน้อย",IF(P6&lt;3.01,"คุณภาพปานกลาง",IF(P6&lt;4.01,"คุณภาพดี",IF(P6&gt;=4.01,"คุณภาพดีมาก"))))</f>
        <v>#DIV/0!</v>
      </c>
    </row>
    <row r="7" spans="1:17" ht="24.95" customHeight="1" x14ac:dyDescent="0.55000000000000004">
      <c r="A7" s="95"/>
      <c r="B7" s="93">
        <v>2.2999999999999998</v>
      </c>
      <c r="C7" s="195" t="s">
        <v>20</v>
      </c>
      <c r="D7" s="240" t="s">
        <v>64</v>
      </c>
      <c r="E7" s="241"/>
      <c r="F7" s="242"/>
      <c r="G7" s="233"/>
      <c r="H7" s="239"/>
      <c r="I7" s="194" t="s">
        <v>33</v>
      </c>
      <c r="J7" s="64">
        <v>4</v>
      </c>
      <c r="K7" s="208"/>
      <c r="L7" s="64">
        <v>3</v>
      </c>
      <c r="M7" s="18" t="e">
        <f>G12</f>
        <v>#DIV/0!</v>
      </c>
      <c r="N7" s="18">
        <f>G11</f>
        <v>0</v>
      </c>
      <c r="O7" s="18">
        <f>G16</f>
        <v>0</v>
      </c>
      <c r="P7" s="18" t="e">
        <f>(G11+G12+G16)/3</f>
        <v>#DIV/0!</v>
      </c>
      <c r="Q7" s="19" t="e">
        <f>IF(P7&lt;2.01,"คุณภาพน้อย",IF(P7&lt;3.01,"คุณภาพปานกลาง",IF(P7&lt;4.01,"คุณภาพดี",IF(P7&gt;=4.01,"คุณภาพดีมาก"))))</f>
        <v>#DIV/0!</v>
      </c>
    </row>
    <row r="8" spans="1:17" ht="24.95" customHeight="1" x14ac:dyDescent="0.55000000000000004">
      <c r="A8" s="92" t="s">
        <v>44</v>
      </c>
      <c r="B8" s="93">
        <v>3.1</v>
      </c>
      <c r="C8" s="196" t="s">
        <v>54</v>
      </c>
      <c r="D8" s="150"/>
      <c r="E8" s="151"/>
      <c r="F8" s="179"/>
      <c r="G8" s="2"/>
      <c r="H8" s="12" t="e">
        <f>AVERAGE(G8:G10)</f>
        <v>#DIV/0!</v>
      </c>
      <c r="I8" s="194" t="s">
        <v>31</v>
      </c>
      <c r="J8" s="64">
        <v>5</v>
      </c>
      <c r="K8" s="208"/>
      <c r="L8" s="64">
        <v>4</v>
      </c>
      <c r="M8" s="18">
        <f>G17</f>
        <v>0</v>
      </c>
      <c r="N8" s="18" t="e">
        <f>AVERAGE(G18:G19)</f>
        <v>#DIV/0!</v>
      </c>
      <c r="O8" s="18" t="e">
        <f>G20</f>
        <v>#DIV/0!</v>
      </c>
      <c r="P8" s="18" t="e">
        <f>AVERAGE(G17:G20)</f>
        <v>#DIV/0!</v>
      </c>
      <c r="Q8" s="19" t="e">
        <f>IF(P8&lt;2.01,"คุณภาพน้อย",IF(P8&lt;3.01,"คุณภาพปานกลาง",IF(P8&lt;4.01,"คุณภาพดี",IF(P8&gt;=4.01,"คุณภาพดีมาก"))))</f>
        <v>#DIV/0!</v>
      </c>
    </row>
    <row r="9" spans="1:17" ht="24.95" customHeight="1" x14ac:dyDescent="0.55000000000000004">
      <c r="A9" s="95"/>
      <c r="B9" s="93">
        <v>3.2</v>
      </c>
      <c r="C9" s="196" t="s">
        <v>1</v>
      </c>
      <c r="D9" s="150"/>
      <c r="E9" s="151"/>
      <c r="F9" s="179"/>
      <c r="G9" s="2"/>
      <c r="H9" s="14"/>
      <c r="I9" s="194" t="s">
        <v>32</v>
      </c>
      <c r="J9" s="64">
        <v>6</v>
      </c>
      <c r="K9" s="208"/>
      <c r="L9" s="64">
        <v>1</v>
      </c>
      <c r="M9" s="18" t="s">
        <v>72</v>
      </c>
      <c r="N9" s="18">
        <f>G21</f>
        <v>0</v>
      </c>
      <c r="O9" s="18" t="s">
        <v>35</v>
      </c>
      <c r="P9" s="18">
        <f>G21</f>
        <v>0</v>
      </c>
      <c r="Q9" s="19" t="str">
        <f>IF(P9&lt;2.01,"คุณภาพน้อย",IF(P9&lt;3.01,"คุณภาพปานกลาง",IF(P9&lt;4.01,"คุณภาพดี",IF(P9&gt;=4.01,"คุณภาพดีมาก"))))</f>
        <v>คุณภาพน้อย</v>
      </c>
    </row>
    <row r="10" spans="1:17" ht="24.95" customHeight="1" x14ac:dyDescent="0.55000000000000004">
      <c r="A10" s="96"/>
      <c r="B10" s="93">
        <v>3.3</v>
      </c>
      <c r="C10" s="196" t="s">
        <v>2</v>
      </c>
      <c r="D10" s="150"/>
      <c r="E10" s="151"/>
      <c r="F10" s="179"/>
      <c r="G10" s="2"/>
      <c r="H10" s="13"/>
      <c r="I10" s="194" t="s">
        <v>33</v>
      </c>
      <c r="J10" s="65" t="s">
        <v>27</v>
      </c>
      <c r="K10" s="209"/>
      <c r="L10" s="64">
        <f>SUM(L5:L9)</f>
        <v>11</v>
      </c>
      <c r="M10" s="64">
        <v>3</v>
      </c>
      <c r="N10" s="64">
        <v>5</v>
      </c>
      <c r="O10" s="64">
        <v>3</v>
      </c>
      <c r="P10" s="26"/>
      <c r="Q10" s="63"/>
    </row>
    <row r="11" spans="1:17" ht="24.95" customHeight="1" x14ac:dyDescent="0.55000000000000004">
      <c r="A11" s="92" t="s">
        <v>45</v>
      </c>
      <c r="B11" s="93">
        <v>4.0999999999999996</v>
      </c>
      <c r="C11" s="196" t="s">
        <v>3</v>
      </c>
      <c r="D11" s="150"/>
      <c r="E11" s="151"/>
      <c r="F11" s="179"/>
      <c r="G11" s="2"/>
      <c r="H11" s="14" t="e">
        <f>(G11+G12+G16)/3</f>
        <v>#DIV/0!</v>
      </c>
      <c r="I11" s="197" t="s">
        <v>32</v>
      </c>
      <c r="J11" s="210" t="s">
        <v>23</v>
      </c>
      <c r="K11" s="211"/>
      <c r="L11" s="212"/>
      <c r="M11" s="18" t="e">
        <f>(G8+G12+G17)/3</f>
        <v>#DIV/0!</v>
      </c>
      <c r="N11" s="18">
        <f>(G9+G11+G18+G19+G21)/5</f>
        <v>0</v>
      </c>
      <c r="O11" s="18" t="e">
        <f>(G10+G16+G20)/3</f>
        <v>#DIV/0!</v>
      </c>
      <c r="P11" s="22" t="e">
        <f>F24/11</f>
        <v>#DIV/0!</v>
      </c>
      <c r="Q11" s="19" t="e">
        <f>IF(P11&lt;2.01,"คุณภาพน้อย",IF(P11&lt;3.01,"คุณภาพปานกลาง",IF(P11&lt;4.01,"คุณภาพดี",IF(P11&gt;=4.01,"คุณภาพดีมาก"))))</f>
        <v>#DIV/0!</v>
      </c>
    </row>
    <row r="12" spans="1:17" ht="24.95" customHeight="1" x14ac:dyDescent="0.55000000000000004">
      <c r="A12" s="95"/>
      <c r="B12" s="93">
        <v>4.2</v>
      </c>
      <c r="C12" s="196" t="s">
        <v>4</v>
      </c>
      <c r="D12" s="150"/>
      <c r="E12" s="151"/>
      <c r="F12" s="198"/>
      <c r="G12" s="48" t="e">
        <f>AVERAGE(G13:G15)</f>
        <v>#DIV/0!</v>
      </c>
      <c r="H12" s="14"/>
      <c r="I12" s="194" t="s">
        <v>31</v>
      </c>
      <c r="J12" s="213" t="s">
        <v>26</v>
      </c>
      <c r="K12" s="214"/>
      <c r="L12" s="215"/>
      <c r="M12" s="219" t="e">
        <f>IF(M11&lt;2.01,"คุณภาพน้อย",IF(M11&lt;3.01,"คุณภาพปานกลาง",IF(M11&lt;4.01,"คุณภาพดี",IF(M11&gt;=4.01,"คุณภาพดีมาก"))))</f>
        <v>#DIV/0!</v>
      </c>
      <c r="N12" s="219" t="str">
        <f>IF(N11&lt;2.01,"คุณภาพน้อย",IF(N11&lt;3.01,"คุณภาพปานกลาง",IF(N11&lt;4.01,"คุณภาพดี",IF(N11&gt;=4.01,"คุณภาพดีมาก"))))</f>
        <v>คุณภาพน้อย</v>
      </c>
      <c r="O12" s="219" t="e">
        <f>IF(O11&lt;2.01,"คุณภาพน้อย",IF(O11&lt;3.01,"คุณภาพปานกลาง",IF(O11&lt;4.01,"คุณภาพดี",IF(O11&gt;=4.01,"คุณภาพดีมาก"))))</f>
        <v>#DIV/0!</v>
      </c>
      <c r="P12" s="221"/>
      <c r="Q12" s="221"/>
    </row>
    <row r="13" spans="1:17" s="102" customFormat="1" ht="24.95" customHeight="1" x14ac:dyDescent="0.55000000000000004">
      <c r="A13" s="98"/>
      <c r="B13" s="99"/>
      <c r="C13" s="199" t="s">
        <v>12</v>
      </c>
      <c r="D13" s="28"/>
      <c r="E13" s="28"/>
      <c r="F13" s="3" t="e">
        <f>D13/E13*100</f>
        <v>#DIV/0!</v>
      </c>
      <c r="G13" s="3" t="e">
        <f>IF((F13*5/20)&gt;=5,5,F13*5/20)</f>
        <v>#DIV/0!</v>
      </c>
      <c r="H13" s="14"/>
      <c r="I13" s="200"/>
      <c r="J13" s="216"/>
      <c r="K13" s="217"/>
      <c r="L13" s="218"/>
      <c r="M13" s="220"/>
      <c r="N13" s="220"/>
      <c r="O13" s="220"/>
      <c r="P13" s="222"/>
      <c r="Q13" s="222"/>
    </row>
    <row r="14" spans="1:17" s="102" customFormat="1" ht="24.95" customHeight="1" x14ac:dyDescent="0.55000000000000004">
      <c r="A14" s="98"/>
      <c r="B14" s="99"/>
      <c r="C14" s="199" t="s">
        <v>13</v>
      </c>
      <c r="D14" s="28"/>
      <c r="E14" s="28"/>
      <c r="F14" s="3" t="e">
        <f>D14/E14*100</f>
        <v>#DIV/0!</v>
      </c>
      <c r="G14" s="3" t="e">
        <f>IF((F14*5/60)&gt;=5,5,F14*5/60)</f>
        <v>#DIV/0!</v>
      </c>
      <c r="H14" s="14"/>
      <c r="I14" s="200"/>
    </row>
    <row r="15" spans="1:17" s="102" customFormat="1" ht="24.95" customHeight="1" x14ac:dyDescent="0.55000000000000004">
      <c r="A15" s="98"/>
      <c r="B15" s="99"/>
      <c r="C15" s="199" t="s">
        <v>14</v>
      </c>
      <c r="D15" s="28"/>
      <c r="E15" s="28"/>
      <c r="F15" s="3" t="e">
        <f>D15/E15*100</f>
        <v>#DIV/0!</v>
      </c>
      <c r="G15" s="3" t="e">
        <f>IF((F15*5/20)&gt;=5,5,F15*5/20)</f>
        <v>#DIV/0!</v>
      </c>
      <c r="H15" s="14"/>
      <c r="I15" s="200"/>
    </row>
    <row r="16" spans="1:17" ht="24.95" customHeight="1" x14ac:dyDescent="0.55000000000000004">
      <c r="A16" s="96"/>
      <c r="B16" s="93">
        <v>4.3</v>
      </c>
      <c r="C16" s="196" t="s">
        <v>5</v>
      </c>
      <c r="D16" s="150"/>
      <c r="E16" s="151"/>
      <c r="F16" s="152"/>
      <c r="G16" s="2"/>
      <c r="H16" s="14"/>
      <c r="I16" s="194" t="s">
        <v>33</v>
      </c>
    </row>
    <row r="17" spans="1:9" ht="49.5" customHeight="1" x14ac:dyDescent="0.55000000000000004">
      <c r="A17" s="204" t="s">
        <v>57</v>
      </c>
      <c r="B17" s="103">
        <v>5.0999999999999996</v>
      </c>
      <c r="C17" s="88" t="s">
        <v>55</v>
      </c>
      <c r="D17" s="150"/>
      <c r="E17" s="151"/>
      <c r="F17" s="152"/>
      <c r="G17" s="47"/>
      <c r="H17" s="42" t="e">
        <f>AVERAGE(G17:G20)</f>
        <v>#DIV/0!</v>
      </c>
      <c r="I17" s="71" t="s">
        <v>31</v>
      </c>
    </row>
    <row r="18" spans="1:9" ht="24.95" customHeight="1" x14ac:dyDescent="0.55000000000000004">
      <c r="A18" s="205"/>
      <c r="B18" s="93">
        <v>5.2</v>
      </c>
      <c r="C18" s="201" t="s">
        <v>6</v>
      </c>
      <c r="D18" s="150"/>
      <c r="E18" s="151"/>
      <c r="F18" s="152"/>
      <c r="G18" s="2"/>
      <c r="H18" s="41"/>
      <c r="I18" s="194" t="s">
        <v>32</v>
      </c>
    </row>
    <row r="19" spans="1:9" ht="24.95" customHeight="1" x14ac:dyDescent="0.55000000000000004">
      <c r="A19" s="205"/>
      <c r="B19" s="93">
        <v>5.3</v>
      </c>
      <c r="C19" s="201" t="s">
        <v>7</v>
      </c>
      <c r="D19" s="150"/>
      <c r="E19" s="151"/>
      <c r="F19" s="152"/>
      <c r="G19" s="2"/>
      <c r="H19" s="41"/>
      <c r="I19" s="194" t="s">
        <v>32</v>
      </c>
    </row>
    <row r="20" spans="1:9" ht="49.5" customHeight="1" x14ac:dyDescent="0.55000000000000004">
      <c r="A20" s="206"/>
      <c r="B20" s="103">
        <v>5.4</v>
      </c>
      <c r="C20" s="88" t="s">
        <v>8</v>
      </c>
      <c r="D20" s="33"/>
      <c r="E20" s="33"/>
      <c r="F20" s="46" t="e">
        <f>D20/E20*100</f>
        <v>#DIV/0!</v>
      </c>
      <c r="G20" s="4" t="e">
        <f>IF(F20&lt;80,0,IF(F20=80,3.5,IF(F20&lt;90,4,IF(F20&lt;95,4.5,IF(F20&lt;100,4.75,IF(F20=100,5))))))</f>
        <v>#DIV/0!</v>
      </c>
      <c r="H20" s="43"/>
      <c r="I20" s="71" t="s">
        <v>33</v>
      </c>
    </row>
    <row r="21" spans="1:9" ht="49.5" customHeight="1" x14ac:dyDescent="0.55000000000000004">
      <c r="A21" s="107" t="s">
        <v>46</v>
      </c>
      <c r="B21" s="108">
        <v>6.1</v>
      </c>
      <c r="C21" s="88" t="s">
        <v>56</v>
      </c>
      <c r="D21" s="150"/>
      <c r="E21" s="151"/>
      <c r="F21" s="152"/>
      <c r="G21" s="47"/>
      <c r="H21" s="43" t="e">
        <f>AVERAGE(G21)</f>
        <v>#DIV/0!</v>
      </c>
      <c r="I21" s="71" t="s">
        <v>32</v>
      </c>
    </row>
    <row r="22" spans="1:9" ht="24.95" customHeight="1" x14ac:dyDescent="0.55000000000000004"/>
    <row r="23" spans="1:9" ht="24.95" customHeight="1" x14ac:dyDescent="0.55000000000000004">
      <c r="F23" s="202" t="s">
        <v>22</v>
      </c>
      <c r="G23" s="169" t="s">
        <v>23</v>
      </c>
    </row>
    <row r="24" spans="1:9" ht="24.95" customHeight="1" x14ac:dyDescent="0.55000000000000004">
      <c r="B24" s="116" t="s">
        <v>47</v>
      </c>
      <c r="C24" s="203"/>
      <c r="D24" s="118">
        <v>11</v>
      </c>
      <c r="E24" s="119" t="s">
        <v>58</v>
      </c>
      <c r="F24" s="17" t="e">
        <f>G5+G6+G7+G8+G9+G10+G11+G12+G16+G17+G18+G19+G20+G21</f>
        <v>#DIV/0!</v>
      </c>
      <c r="G24" s="1" t="e">
        <f>F24/D24</f>
        <v>#DIV/0!</v>
      </c>
    </row>
    <row r="25" spans="1:9" ht="24.95" customHeight="1" x14ac:dyDescent="0.55000000000000004"/>
    <row r="26" spans="1:9" ht="24.95" customHeight="1" x14ac:dyDescent="0.55000000000000004"/>
    <row r="27" spans="1:9" ht="24.95" customHeight="1" x14ac:dyDescent="0.55000000000000004"/>
  </sheetData>
  <sheetProtection sheet="1" objects="1" scenarios="1" selectLockedCells="1"/>
  <mergeCells count="14">
    <mergeCell ref="Q12:Q13"/>
    <mergeCell ref="A17:A20"/>
    <mergeCell ref="D5:F5"/>
    <mergeCell ref="D6:F6"/>
    <mergeCell ref="D7:F7"/>
    <mergeCell ref="B3:C3"/>
    <mergeCell ref="K4:P4"/>
    <mergeCell ref="K5:K10"/>
    <mergeCell ref="J11:L11"/>
    <mergeCell ref="J12:L13"/>
    <mergeCell ref="M12:M13"/>
    <mergeCell ref="N12:N13"/>
    <mergeCell ref="O12:O13"/>
    <mergeCell ref="P12:P13"/>
  </mergeCells>
  <pageMargins left="0.3" right="0.3" top="0.75" bottom="0.75" header="0.3" footer="0.3"/>
  <pageSetup paperSize="9" scale="55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zoomScale="70" zoomScaleNormal="70" workbookViewId="0">
      <pane xSplit="3" ySplit="3" topLeftCell="D4" activePane="bottomRight" state="frozen"/>
      <selection pane="topRight" activeCell="C1" sqref="C1"/>
      <selection pane="bottomLeft" activeCell="A4" sqref="A4"/>
      <selection pane="bottomRight" activeCell="D12" sqref="D12"/>
    </sheetView>
  </sheetViews>
  <sheetFormatPr defaultRowHeight="24" x14ac:dyDescent="0.55000000000000004"/>
  <cols>
    <col min="1" max="1" width="21.140625" style="85" customWidth="1"/>
    <col min="2" max="2" width="6.5703125" style="85" customWidth="1"/>
    <col min="3" max="3" width="71.140625" style="110" customWidth="1"/>
    <col min="4" max="5" width="7.7109375" style="110" customWidth="1"/>
    <col min="6" max="6" width="9.5703125" style="120" customWidth="1"/>
    <col min="7" max="7" width="11" style="120" customWidth="1"/>
    <col min="8" max="8" width="18.85546875" style="85" customWidth="1"/>
    <col min="9" max="9" width="7.42578125" style="71" customWidth="1"/>
    <col min="10" max="10" width="12.7109375" style="85" customWidth="1"/>
    <col min="11" max="11" width="9.140625" style="85" customWidth="1"/>
    <col min="12" max="12" width="7.7109375" style="85" customWidth="1"/>
    <col min="13" max="14" width="8.7109375" style="85" customWidth="1"/>
    <col min="15" max="15" width="9.42578125" style="85" customWidth="1"/>
    <col min="16" max="16" width="8.7109375" style="85" customWidth="1"/>
    <col min="17" max="17" width="30.42578125" style="85" customWidth="1"/>
    <col min="18" max="16384" width="9.140625" style="85"/>
  </cols>
  <sheetData>
    <row r="1" spans="1:17" s="58" customFormat="1" ht="30.75" customHeight="1" x14ac:dyDescent="0.25">
      <c r="A1" s="67" t="s">
        <v>18</v>
      </c>
      <c r="B1" s="67"/>
      <c r="C1" s="68"/>
      <c r="D1" s="69" t="s">
        <v>21</v>
      </c>
      <c r="E1" s="69"/>
      <c r="F1" s="70"/>
      <c r="G1" s="70"/>
      <c r="I1" s="71"/>
    </row>
    <row r="2" spans="1:17" s="58" customFormat="1" ht="30.75" customHeight="1" x14ac:dyDescent="0.25">
      <c r="A2" s="23" t="s">
        <v>37</v>
      </c>
      <c r="B2" s="72"/>
      <c r="C2" s="73"/>
      <c r="D2" s="74"/>
      <c r="E2" s="74"/>
      <c r="F2" s="75"/>
      <c r="G2" s="75"/>
      <c r="H2" s="76"/>
      <c r="I2" s="71"/>
      <c r="J2" s="59" t="s">
        <v>41</v>
      </c>
    </row>
    <row r="3" spans="1:17" s="59" customFormat="1" ht="120" x14ac:dyDescent="0.55000000000000004">
      <c r="A3" s="60" t="s">
        <v>36</v>
      </c>
      <c r="B3" s="226" t="s">
        <v>17</v>
      </c>
      <c r="C3" s="227"/>
      <c r="D3" s="53" t="s">
        <v>10</v>
      </c>
      <c r="E3" s="53" t="s">
        <v>11</v>
      </c>
      <c r="F3" s="53" t="s">
        <v>15</v>
      </c>
      <c r="G3" s="60" t="s">
        <v>9</v>
      </c>
      <c r="H3" s="53" t="s">
        <v>38</v>
      </c>
      <c r="I3" s="77"/>
      <c r="J3" s="60" t="s">
        <v>36</v>
      </c>
      <c r="K3" s="60" t="s">
        <v>29</v>
      </c>
      <c r="L3" s="60" t="s">
        <v>30</v>
      </c>
      <c r="M3" s="60" t="s">
        <v>31</v>
      </c>
      <c r="N3" s="60" t="s">
        <v>32</v>
      </c>
      <c r="O3" s="60" t="s">
        <v>33</v>
      </c>
      <c r="P3" s="60" t="s">
        <v>23</v>
      </c>
      <c r="Q3" s="78" t="s">
        <v>34</v>
      </c>
    </row>
    <row r="4" spans="1:17" ht="23.25" customHeight="1" x14ac:dyDescent="0.55000000000000004">
      <c r="A4" s="79" t="s">
        <v>42</v>
      </c>
      <c r="B4" s="80">
        <v>1.1000000000000001</v>
      </c>
      <c r="C4" s="81" t="s">
        <v>0</v>
      </c>
      <c r="D4" s="82"/>
      <c r="E4" s="83"/>
      <c r="F4" s="84"/>
      <c r="G4" s="5"/>
      <c r="H4" s="11" t="str">
        <f>IF(G4=1,"ผ่านการประเมิน",IF(G4=0,"ไม่ผ่านการประเมิน"))</f>
        <v>ไม่ผ่านการประเมิน</v>
      </c>
      <c r="J4" s="51">
        <v>1</v>
      </c>
      <c r="K4" s="224" t="str">
        <f>IF(G4=1,"ผ่านการประเมิน",IF(G4=0,"ไม่ผ่านการประเมิน"))</f>
        <v>ไม่ผ่านการประเมิน</v>
      </c>
      <c r="L4" s="224"/>
      <c r="M4" s="224"/>
      <c r="N4" s="224"/>
      <c r="O4" s="224"/>
      <c r="P4" s="224"/>
      <c r="Q4" s="51" t="str">
        <f>IF(G4=1,"หลักสูตรได้มาตรฐาน",IF(G4=0,"หลักสูตรไม่ได้มาตรฐาน"))</f>
        <v>หลักสูตรไม่ได้มาตรฐาน</v>
      </c>
    </row>
    <row r="5" spans="1:17" ht="46.5" customHeight="1" x14ac:dyDescent="0.55000000000000004">
      <c r="A5" s="86" t="s">
        <v>43</v>
      </c>
      <c r="B5" s="87">
        <v>2.1</v>
      </c>
      <c r="C5" s="88" t="s">
        <v>53</v>
      </c>
      <c r="D5" s="10"/>
      <c r="E5" s="10"/>
      <c r="F5" s="50" t="e">
        <f>D5/E5</f>
        <v>#DIV/0!</v>
      </c>
      <c r="G5" s="16" t="e">
        <f>F5</f>
        <v>#DIV/0!</v>
      </c>
      <c r="H5" s="42" t="e">
        <f>AVERAGE(G5:G6)</f>
        <v>#DIV/0!</v>
      </c>
      <c r="I5" s="89" t="s">
        <v>33</v>
      </c>
      <c r="J5" s="51">
        <v>2</v>
      </c>
      <c r="K5" s="228" t="s">
        <v>39</v>
      </c>
      <c r="L5" s="51">
        <v>2</v>
      </c>
      <c r="M5" s="18" t="s">
        <v>35</v>
      </c>
      <c r="N5" s="18" t="s">
        <v>35</v>
      </c>
      <c r="O5" s="18" t="e">
        <f>AVERAGE(G5:G6)</f>
        <v>#DIV/0!</v>
      </c>
      <c r="P5" s="18" t="e">
        <f>AVERAGE(G5:G6)</f>
        <v>#DIV/0!</v>
      </c>
      <c r="Q5" s="19" t="e">
        <f>IF(P5&lt;2.01,"คุณภาพน้อย",IF(P5&lt;3.01,"คุณภาพปานกลาง",IF(P5&lt;4.01,"คุณภาพดี",IF(P5&gt;=4.01,"คุณภาพดีมาก"))))</f>
        <v>#DIV/0!</v>
      </c>
    </row>
    <row r="6" spans="1:17" ht="69.75" customHeight="1" x14ac:dyDescent="0.55000000000000004">
      <c r="A6" s="90"/>
      <c r="B6" s="87">
        <v>2.2000000000000002</v>
      </c>
      <c r="C6" s="91" t="s">
        <v>59</v>
      </c>
      <c r="D6" s="10"/>
      <c r="E6" s="10"/>
      <c r="F6" s="50" t="e">
        <f>D6/E6*100</f>
        <v>#DIV/0!</v>
      </c>
      <c r="G6" s="16" t="e">
        <f>IF((F6*5/40)&gt;=5,5,F6*5/40)</f>
        <v>#DIV/0!</v>
      </c>
      <c r="H6" s="43"/>
      <c r="I6" s="71" t="s">
        <v>33</v>
      </c>
      <c r="J6" s="51">
        <v>3</v>
      </c>
      <c r="K6" s="228"/>
      <c r="L6" s="51">
        <v>3</v>
      </c>
      <c r="M6" s="18">
        <f>G7</f>
        <v>0</v>
      </c>
      <c r="N6" s="18">
        <f>G8</f>
        <v>0</v>
      </c>
      <c r="O6" s="18">
        <f>G9</f>
        <v>0</v>
      </c>
      <c r="P6" s="18" t="e">
        <f>AVERAGE(G7:G9)</f>
        <v>#DIV/0!</v>
      </c>
      <c r="Q6" s="19" t="e">
        <f t="shared" ref="Q6:Q11" si="0">IF(P6&lt;2.01,"คุณภาพน้อย",IF(P6&lt;3.01,"คุณภาพปานกลาง",IF(P6&lt;4.01,"คุณภาพดี",IF(P6&gt;=4.01,"คุณภาพดีมาก"))))</f>
        <v>#DIV/0!</v>
      </c>
    </row>
    <row r="7" spans="1:17" ht="23.25" customHeight="1" x14ac:dyDescent="0.55000000000000004">
      <c r="A7" s="92" t="s">
        <v>44</v>
      </c>
      <c r="B7" s="93">
        <v>3.1</v>
      </c>
      <c r="C7" s="94" t="s">
        <v>54</v>
      </c>
      <c r="D7" s="82"/>
      <c r="E7" s="83"/>
      <c r="F7" s="84"/>
      <c r="G7" s="5"/>
      <c r="H7" s="12" t="e">
        <f>AVERAGE(G7:G9)</f>
        <v>#DIV/0!</v>
      </c>
      <c r="I7" s="71" t="s">
        <v>31</v>
      </c>
      <c r="J7" s="51">
        <v>4</v>
      </c>
      <c r="K7" s="228"/>
      <c r="L7" s="51">
        <v>3</v>
      </c>
      <c r="M7" s="18" t="e">
        <f>G11</f>
        <v>#DIV/0!</v>
      </c>
      <c r="N7" s="18">
        <f>G10</f>
        <v>0</v>
      </c>
      <c r="O7" s="18">
        <f>G15</f>
        <v>0</v>
      </c>
      <c r="P7" s="18" t="e">
        <f>(G10+G11+G15)/3</f>
        <v>#DIV/0!</v>
      </c>
      <c r="Q7" s="19" t="e">
        <f t="shared" si="0"/>
        <v>#DIV/0!</v>
      </c>
    </row>
    <row r="8" spans="1:17" ht="23.25" customHeight="1" x14ac:dyDescent="0.55000000000000004">
      <c r="A8" s="95"/>
      <c r="B8" s="93">
        <v>3.2</v>
      </c>
      <c r="C8" s="94" t="s">
        <v>1</v>
      </c>
      <c r="D8" s="82"/>
      <c r="E8" s="83"/>
      <c r="F8" s="84"/>
      <c r="G8" s="5"/>
      <c r="H8" s="14"/>
      <c r="I8" s="71" t="s">
        <v>32</v>
      </c>
      <c r="J8" s="51">
        <v>5</v>
      </c>
      <c r="K8" s="228"/>
      <c r="L8" s="51">
        <v>4</v>
      </c>
      <c r="M8" s="18">
        <f>G16</f>
        <v>0</v>
      </c>
      <c r="N8" s="18" t="e">
        <f>AVERAGE(G17:G18)</f>
        <v>#DIV/0!</v>
      </c>
      <c r="O8" s="18" t="e">
        <f>G19</f>
        <v>#DIV/0!</v>
      </c>
      <c r="P8" s="18" t="e">
        <f>AVERAGE(G16:G19)</f>
        <v>#DIV/0!</v>
      </c>
      <c r="Q8" s="19" t="e">
        <f t="shared" si="0"/>
        <v>#DIV/0!</v>
      </c>
    </row>
    <row r="9" spans="1:17" ht="23.25" customHeight="1" x14ac:dyDescent="0.55000000000000004">
      <c r="A9" s="96"/>
      <c r="B9" s="93">
        <v>3.3</v>
      </c>
      <c r="C9" s="94" t="s">
        <v>2</v>
      </c>
      <c r="D9" s="82"/>
      <c r="E9" s="83"/>
      <c r="F9" s="84"/>
      <c r="G9" s="5"/>
      <c r="H9" s="13"/>
      <c r="I9" s="71" t="s">
        <v>33</v>
      </c>
      <c r="J9" s="51">
        <v>6</v>
      </c>
      <c r="K9" s="228"/>
      <c r="L9" s="51">
        <v>1</v>
      </c>
      <c r="M9" s="18" t="s">
        <v>35</v>
      </c>
      <c r="N9" s="18">
        <f>G20</f>
        <v>0</v>
      </c>
      <c r="O9" s="18" t="s">
        <v>35</v>
      </c>
      <c r="P9" s="18">
        <f>G20</f>
        <v>0</v>
      </c>
      <c r="Q9" s="19" t="str">
        <f t="shared" si="0"/>
        <v>คุณภาพน้อย</v>
      </c>
    </row>
    <row r="10" spans="1:17" ht="23.25" customHeight="1" x14ac:dyDescent="0.55000000000000004">
      <c r="A10" s="92" t="s">
        <v>45</v>
      </c>
      <c r="B10" s="93">
        <v>4.0999999999999996</v>
      </c>
      <c r="C10" s="94" t="s">
        <v>3</v>
      </c>
      <c r="D10" s="82"/>
      <c r="E10" s="83"/>
      <c r="F10" s="84"/>
      <c r="G10" s="5"/>
      <c r="H10" s="14" t="e">
        <f>(G10+G11+G15)/3</f>
        <v>#DIV/0!</v>
      </c>
      <c r="I10" s="89" t="s">
        <v>32</v>
      </c>
      <c r="J10" s="52" t="s">
        <v>27</v>
      </c>
      <c r="K10" s="228"/>
      <c r="L10" s="51">
        <f>SUM(L5:L9)</f>
        <v>13</v>
      </c>
      <c r="M10" s="51">
        <v>3</v>
      </c>
      <c r="N10" s="51">
        <v>5</v>
      </c>
      <c r="O10" s="51">
        <v>5</v>
      </c>
      <c r="P10" s="26"/>
      <c r="Q10" s="63"/>
    </row>
    <row r="11" spans="1:17" ht="23.25" customHeight="1" x14ac:dyDescent="0.55000000000000004">
      <c r="A11" s="95"/>
      <c r="B11" s="93">
        <v>4.2</v>
      </c>
      <c r="C11" s="94" t="s">
        <v>4</v>
      </c>
      <c r="D11" s="82"/>
      <c r="E11" s="83"/>
      <c r="F11" s="97"/>
      <c r="G11" s="6" t="e">
        <f>AVERAGE(G12:G14)</f>
        <v>#DIV/0!</v>
      </c>
      <c r="H11" s="14"/>
      <c r="I11" s="71" t="s">
        <v>31</v>
      </c>
      <c r="J11" s="229" t="s">
        <v>23</v>
      </c>
      <c r="K11" s="229"/>
      <c r="L11" s="229"/>
      <c r="M11" s="18" t="e">
        <f>(G7+G11+G16)/3</f>
        <v>#DIV/0!</v>
      </c>
      <c r="N11" s="18">
        <f>(G8+G10+G17+G18+G20)/5</f>
        <v>0</v>
      </c>
      <c r="O11" s="18" t="e">
        <f>(G5+G6+G9+G15+G19)/5</f>
        <v>#DIV/0!</v>
      </c>
      <c r="P11" s="22" t="e">
        <f>F23/13</f>
        <v>#DIV/0!</v>
      </c>
      <c r="Q11" s="19" t="e">
        <f t="shared" si="0"/>
        <v>#DIV/0!</v>
      </c>
    </row>
    <row r="12" spans="1:17" s="102" customFormat="1" ht="23.25" customHeight="1" x14ac:dyDescent="0.55000000000000004">
      <c r="A12" s="98"/>
      <c r="B12" s="99"/>
      <c r="C12" s="100" t="s">
        <v>12</v>
      </c>
      <c r="D12" s="7"/>
      <c r="E12" s="7"/>
      <c r="F12" s="8" t="e">
        <f>D12/E12*100</f>
        <v>#DIV/0!</v>
      </c>
      <c r="G12" s="9" t="e">
        <f>IF((F12*5/60)&gt;=5,5,F12*5/60)</f>
        <v>#DIV/0!</v>
      </c>
      <c r="H12" s="14"/>
      <c r="I12" s="101"/>
      <c r="J12" s="223" t="s">
        <v>26</v>
      </c>
      <c r="K12" s="223"/>
      <c r="L12" s="223"/>
      <c r="M12" s="230" t="e">
        <f>IF(M11&lt;2.01,"คุณภาพน้อย",IF(M11&lt;3.01,"คุณภาพปานกลาง",IF(M11&lt;4.01,"คุณภาพดี",IF(M11&gt;=4.01,"คุณภาพดีมาก"))))</f>
        <v>#DIV/0!</v>
      </c>
      <c r="N12" s="230" t="str">
        <f t="shared" ref="N12:O12" si="1">IF(N11&lt;2.01,"คุณภาพน้อย",IF(N11&lt;3.01,"คุณภาพปานกลาง",IF(N11&lt;4.01,"คุณภาพดี",IF(N11&gt;=4.01,"คุณภาพดีมาก"))))</f>
        <v>คุณภาพน้อย</v>
      </c>
      <c r="O12" s="230" t="e">
        <f t="shared" si="1"/>
        <v>#DIV/0!</v>
      </c>
      <c r="P12" s="225"/>
      <c r="Q12" s="225"/>
    </row>
    <row r="13" spans="1:17" s="102" customFormat="1" ht="23.25" customHeight="1" x14ac:dyDescent="0.55000000000000004">
      <c r="A13" s="98"/>
      <c r="B13" s="99"/>
      <c r="C13" s="100" t="s">
        <v>13</v>
      </c>
      <c r="D13" s="7"/>
      <c r="E13" s="7"/>
      <c r="F13" s="8" t="e">
        <f>D13/E13*100</f>
        <v>#DIV/0!</v>
      </c>
      <c r="G13" s="9" t="e">
        <f>IF((F13*5/80)&gt;=5,5,F13*5/80)</f>
        <v>#DIV/0!</v>
      </c>
      <c r="H13" s="14"/>
      <c r="I13" s="101"/>
      <c r="J13" s="223"/>
      <c r="K13" s="223"/>
      <c r="L13" s="223"/>
      <c r="M13" s="230"/>
      <c r="N13" s="230"/>
      <c r="O13" s="230"/>
      <c r="P13" s="225"/>
      <c r="Q13" s="225"/>
    </row>
    <row r="14" spans="1:17" s="102" customFormat="1" ht="23.25" customHeight="1" x14ac:dyDescent="0.55000000000000004">
      <c r="A14" s="98"/>
      <c r="B14" s="99"/>
      <c r="C14" s="100" t="s">
        <v>14</v>
      </c>
      <c r="D14" s="7"/>
      <c r="E14" s="7"/>
      <c r="F14" s="8" t="e">
        <f>D14/E14*100</f>
        <v>#DIV/0!</v>
      </c>
      <c r="G14" s="9" t="e">
        <f>IF((F14*5/40)&gt;=5,5,F14*5/40)</f>
        <v>#DIV/0!</v>
      </c>
      <c r="H14" s="14"/>
      <c r="I14" s="101"/>
    </row>
    <row r="15" spans="1:17" ht="23.25" customHeight="1" x14ac:dyDescent="0.55000000000000004">
      <c r="A15" s="96"/>
      <c r="B15" s="93">
        <v>4.3</v>
      </c>
      <c r="C15" s="94" t="s">
        <v>5</v>
      </c>
      <c r="D15" s="82"/>
      <c r="E15" s="83"/>
      <c r="F15" s="84"/>
      <c r="G15" s="5"/>
      <c r="H15" s="14"/>
      <c r="I15" s="71" t="s">
        <v>33</v>
      </c>
    </row>
    <row r="16" spans="1:17" ht="45.75" customHeight="1" x14ac:dyDescent="0.55000000000000004">
      <c r="A16" s="204" t="s">
        <v>57</v>
      </c>
      <c r="B16" s="103">
        <v>5.0999999999999996</v>
      </c>
      <c r="C16" s="88" t="s">
        <v>55</v>
      </c>
      <c r="D16" s="104"/>
      <c r="E16" s="105"/>
      <c r="F16" s="106"/>
      <c r="G16" s="49"/>
      <c r="H16" s="42" t="e">
        <f>AVERAGE(G16:G19)</f>
        <v>#DIV/0!</v>
      </c>
      <c r="I16" s="71" t="s">
        <v>31</v>
      </c>
    </row>
    <row r="17" spans="1:17" ht="23.25" customHeight="1" x14ac:dyDescent="0.55000000000000004">
      <c r="A17" s="205"/>
      <c r="B17" s="93">
        <v>5.2</v>
      </c>
      <c r="C17" s="94" t="s">
        <v>6</v>
      </c>
      <c r="D17" s="82"/>
      <c r="E17" s="83"/>
      <c r="F17" s="84"/>
      <c r="G17" s="5"/>
      <c r="H17" s="14"/>
      <c r="I17" s="71" t="s">
        <v>32</v>
      </c>
    </row>
    <row r="18" spans="1:17" ht="23.25" customHeight="1" x14ac:dyDescent="0.55000000000000004">
      <c r="A18" s="205"/>
      <c r="B18" s="93">
        <v>5.3</v>
      </c>
      <c r="C18" s="94" t="s">
        <v>7</v>
      </c>
      <c r="D18" s="82"/>
      <c r="E18" s="83"/>
      <c r="F18" s="84"/>
      <c r="G18" s="5"/>
      <c r="H18" s="14"/>
      <c r="I18" s="71" t="s">
        <v>32</v>
      </c>
    </row>
    <row r="19" spans="1:17" ht="23.25" customHeight="1" x14ac:dyDescent="0.55000000000000004">
      <c r="A19" s="96"/>
      <c r="B19" s="93">
        <v>5.4</v>
      </c>
      <c r="C19" s="94" t="s">
        <v>8</v>
      </c>
      <c r="D19" s="10"/>
      <c r="E19" s="10"/>
      <c r="F19" s="15" t="e">
        <f>D19/E19*100</f>
        <v>#DIV/0!</v>
      </c>
      <c r="G19" s="16" t="e">
        <f>IF(F19&lt;80,0,IF(F19=80,3.5,IF(F19&lt;90,4,IF(F19&lt;95,4.5,IF(F19&lt;100,4.75,IF(F19=100,5))))))</f>
        <v>#DIV/0!</v>
      </c>
      <c r="H19" s="13"/>
      <c r="I19" s="71" t="s">
        <v>33</v>
      </c>
    </row>
    <row r="20" spans="1:17" ht="45.75" customHeight="1" x14ac:dyDescent="0.55000000000000004">
      <c r="A20" s="107" t="s">
        <v>46</v>
      </c>
      <c r="B20" s="108">
        <v>6.1</v>
      </c>
      <c r="C20" s="88" t="s">
        <v>56</v>
      </c>
      <c r="D20" s="82"/>
      <c r="E20" s="105"/>
      <c r="F20" s="106"/>
      <c r="G20" s="49"/>
      <c r="H20" s="43" t="e">
        <f>AVERAGE(G20)</f>
        <v>#DIV/0!</v>
      </c>
      <c r="I20" s="71" t="s">
        <v>32</v>
      </c>
      <c r="J20" s="109"/>
    </row>
    <row r="21" spans="1:17" ht="23.25" customHeight="1" x14ac:dyDescent="0.55000000000000004">
      <c r="D21" s="111"/>
      <c r="E21" s="111"/>
      <c r="F21" s="112"/>
      <c r="G21" s="112"/>
    </row>
    <row r="22" spans="1:17" s="113" customFormat="1" ht="23.25" customHeight="1" x14ac:dyDescent="0.55000000000000004">
      <c r="D22" s="114"/>
      <c r="E22" s="114"/>
      <c r="F22" s="115" t="s">
        <v>22</v>
      </c>
      <c r="G22" s="115" t="s">
        <v>23</v>
      </c>
      <c r="H22" s="85"/>
      <c r="I22" s="71"/>
      <c r="J22" s="109"/>
      <c r="K22" s="85"/>
      <c r="L22" s="85"/>
      <c r="M22" s="85"/>
      <c r="N22" s="85"/>
      <c r="O22" s="85"/>
      <c r="P22" s="85"/>
      <c r="Q22" s="85"/>
    </row>
    <row r="23" spans="1:17" ht="23.25" customHeight="1" x14ac:dyDescent="0.55000000000000004">
      <c r="B23" s="116" t="s">
        <v>47</v>
      </c>
      <c r="C23" s="117"/>
      <c r="D23" s="118">
        <v>13</v>
      </c>
      <c r="E23" s="119" t="s">
        <v>60</v>
      </c>
      <c r="F23" s="6" t="e">
        <f>G5+G6+G7+G8+G9+G10+G11+G15+G16+G17+G18+G19+G20</f>
        <v>#DIV/0!</v>
      </c>
      <c r="G23" s="6" t="e">
        <f>F23/D23</f>
        <v>#DIV/0!</v>
      </c>
    </row>
  </sheetData>
  <sheetProtection sheet="1" objects="1" scenarios="1" selectLockedCells="1"/>
  <mergeCells count="11">
    <mergeCell ref="A16:A18"/>
    <mergeCell ref="Q12:Q13"/>
    <mergeCell ref="B3:C3"/>
    <mergeCell ref="K4:P4"/>
    <mergeCell ref="K5:K10"/>
    <mergeCell ref="J11:L11"/>
    <mergeCell ref="J12:L13"/>
    <mergeCell ref="M12:M13"/>
    <mergeCell ref="N12:N13"/>
    <mergeCell ref="O12:O13"/>
    <mergeCell ref="P12:P13"/>
  </mergeCells>
  <printOptions horizontalCentered="1"/>
  <pageMargins left="0.16" right="0.17" top="0.75" bottom="0.75" header="0.3" footer="0.3"/>
  <pageSetup paperSize="9" scale="56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="60" zoomScaleNormal="60" workbookViewId="0">
      <selection activeCell="E6" sqref="E6"/>
    </sheetView>
  </sheetViews>
  <sheetFormatPr defaultRowHeight="24" x14ac:dyDescent="0.55000000000000004"/>
  <cols>
    <col min="1" max="1" width="21.140625" style="85" customWidth="1"/>
    <col min="2" max="2" width="6.5703125" style="85" customWidth="1"/>
    <col min="3" max="3" width="71.140625" style="110" customWidth="1"/>
    <col min="4" max="5" width="7.7109375" style="110" customWidth="1"/>
    <col min="6" max="6" width="9.5703125" style="120" customWidth="1"/>
    <col min="7" max="7" width="11" style="120" customWidth="1"/>
    <col min="8" max="8" width="18.85546875" style="85" customWidth="1"/>
    <col min="9" max="9" width="7.42578125" style="71" customWidth="1"/>
    <col min="10" max="10" width="12.7109375" style="85" customWidth="1"/>
    <col min="11" max="11" width="9.140625" style="85" customWidth="1"/>
    <col min="12" max="12" width="7.7109375" style="85" customWidth="1"/>
    <col min="13" max="14" width="8.7109375" style="85" customWidth="1"/>
    <col min="15" max="15" width="9.42578125" style="85" customWidth="1"/>
    <col min="16" max="16" width="8.7109375" style="85" customWidth="1"/>
    <col min="17" max="17" width="30.42578125" style="85" customWidth="1"/>
    <col min="18" max="16384" width="9.140625" style="85"/>
  </cols>
  <sheetData>
    <row r="1" spans="1:17" s="58" customFormat="1" ht="30.75" customHeight="1" x14ac:dyDescent="0.25">
      <c r="A1" s="67" t="s">
        <v>18</v>
      </c>
      <c r="B1" s="67"/>
      <c r="C1" s="68"/>
      <c r="D1" s="69" t="s">
        <v>21</v>
      </c>
      <c r="E1" s="69"/>
      <c r="F1" s="70"/>
      <c r="G1" s="70"/>
      <c r="I1" s="71"/>
    </row>
    <row r="2" spans="1:17" s="58" customFormat="1" ht="30.75" customHeight="1" x14ac:dyDescent="0.25">
      <c r="A2" s="23" t="s">
        <v>37</v>
      </c>
      <c r="B2" s="72"/>
      <c r="C2" s="73"/>
      <c r="D2" s="74"/>
      <c r="E2" s="74"/>
      <c r="F2" s="75"/>
      <c r="G2" s="75"/>
      <c r="H2" s="76"/>
      <c r="I2" s="71"/>
      <c r="J2" s="59" t="s">
        <v>41</v>
      </c>
    </row>
    <row r="3" spans="1:17" s="59" customFormat="1" ht="120" x14ac:dyDescent="0.55000000000000004">
      <c r="A3" s="60" t="s">
        <v>36</v>
      </c>
      <c r="B3" s="226" t="s">
        <v>17</v>
      </c>
      <c r="C3" s="227"/>
      <c r="D3" s="53" t="s">
        <v>10</v>
      </c>
      <c r="E3" s="53" t="s">
        <v>11</v>
      </c>
      <c r="F3" s="53" t="s">
        <v>15</v>
      </c>
      <c r="G3" s="60" t="s">
        <v>9</v>
      </c>
      <c r="H3" s="53" t="s">
        <v>38</v>
      </c>
      <c r="I3" s="77"/>
      <c r="J3" s="60" t="s">
        <v>36</v>
      </c>
      <c r="K3" s="60" t="s">
        <v>29</v>
      </c>
      <c r="L3" s="60" t="s">
        <v>30</v>
      </c>
      <c r="M3" s="60" t="s">
        <v>31</v>
      </c>
      <c r="N3" s="60" t="s">
        <v>32</v>
      </c>
      <c r="O3" s="60" t="s">
        <v>33</v>
      </c>
      <c r="P3" s="60" t="s">
        <v>23</v>
      </c>
      <c r="Q3" s="78" t="s">
        <v>34</v>
      </c>
    </row>
    <row r="4" spans="1:17" ht="23.25" customHeight="1" x14ac:dyDescent="0.55000000000000004">
      <c r="A4" s="79" t="s">
        <v>42</v>
      </c>
      <c r="B4" s="80">
        <v>1.1000000000000001</v>
      </c>
      <c r="C4" s="81" t="s">
        <v>0</v>
      </c>
      <c r="D4" s="82"/>
      <c r="E4" s="83"/>
      <c r="F4" s="84"/>
      <c r="G4" s="5"/>
      <c r="H4" s="11" t="str">
        <f>IF(G4=1,"ผ่านการประเมิน",IF(G4=0,"ไม่ผ่านการประเมิน"))</f>
        <v>ไม่ผ่านการประเมิน</v>
      </c>
      <c r="J4" s="51">
        <v>1</v>
      </c>
      <c r="K4" s="224" t="str">
        <f>IF(G4=1,"ผ่านการประเมิน",IF(G4=0,"ไม่ผ่านการประเมิน"))</f>
        <v>ไม่ผ่านการประเมิน</v>
      </c>
      <c r="L4" s="224"/>
      <c r="M4" s="224"/>
      <c r="N4" s="224"/>
      <c r="O4" s="224"/>
      <c r="P4" s="224"/>
      <c r="Q4" s="51" t="str">
        <f>IF(G4=1,"หลักสูตรได้มาตรฐาน",IF(G4=0,"หลักสูตรไม่ได้มาตรฐาน"))</f>
        <v>หลักสูตรไม่ได้มาตรฐาน</v>
      </c>
    </row>
    <row r="5" spans="1:17" ht="46.5" customHeight="1" x14ac:dyDescent="0.55000000000000004">
      <c r="A5" s="86" t="s">
        <v>43</v>
      </c>
      <c r="B5" s="87">
        <v>2.1</v>
      </c>
      <c r="C5" s="88" t="s">
        <v>53</v>
      </c>
      <c r="D5" s="104"/>
      <c r="E5" s="105" t="s">
        <v>64</v>
      </c>
      <c r="F5" s="55"/>
      <c r="G5" s="54"/>
      <c r="H5" s="42"/>
      <c r="I5" s="89" t="s">
        <v>33</v>
      </c>
      <c r="J5" s="44">
        <v>2</v>
      </c>
      <c r="K5" s="228" t="s">
        <v>39</v>
      </c>
      <c r="L5" s="44">
        <v>2</v>
      </c>
      <c r="M5" s="45" t="s">
        <v>35</v>
      </c>
      <c r="N5" s="45" t="s">
        <v>35</v>
      </c>
      <c r="O5" s="45" t="e">
        <f>H6</f>
        <v>#DIV/0!</v>
      </c>
      <c r="P5" s="45" t="e">
        <f>H6</f>
        <v>#DIV/0!</v>
      </c>
      <c r="Q5" s="62" t="e">
        <f>IF(P5&lt;2.01,"คุณภาพน้อย",IF(P5&lt;3.01,"คุณภาพปานกลาง",IF(P5&lt;4.01,"คุณภาพดี",IF(P5&gt;=4.01,"คุณภาพดีมาก"))))</f>
        <v>#DIV/0!</v>
      </c>
    </row>
    <row r="6" spans="1:17" ht="69.75" customHeight="1" x14ac:dyDescent="0.55000000000000004">
      <c r="A6" s="90"/>
      <c r="B6" s="87">
        <v>2.2000000000000002</v>
      </c>
      <c r="C6" s="91" t="s">
        <v>59</v>
      </c>
      <c r="D6" s="10"/>
      <c r="E6" s="10"/>
      <c r="F6" s="50" t="e">
        <f>D6/E6*100</f>
        <v>#DIV/0!</v>
      </c>
      <c r="G6" s="16" t="e">
        <f>IF((F6*5/40)&gt;=5,5,F6*5/40)</f>
        <v>#DIV/0!</v>
      </c>
      <c r="H6" s="43" t="e">
        <f>G6</f>
        <v>#DIV/0!</v>
      </c>
      <c r="I6" s="71" t="s">
        <v>33</v>
      </c>
      <c r="J6" s="44">
        <v>3</v>
      </c>
      <c r="K6" s="228"/>
      <c r="L6" s="44">
        <v>3</v>
      </c>
      <c r="M6" s="45">
        <f>G7</f>
        <v>0</v>
      </c>
      <c r="N6" s="45">
        <f>G8</f>
        <v>0</v>
      </c>
      <c r="O6" s="45">
        <f>G9</f>
        <v>0</v>
      </c>
      <c r="P6" s="45" t="e">
        <f>H7</f>
        <v>#DIV/0!</v>
      </c>
      <c r="Q6" s="62" t="e">
        <f t="shared" ref="Q6:Q11" si="0">IF(P6&lt;2.01,"คุณภาพน้อย",IF(P6&lt;3.01,"คุณภาพปานกลาง",IF(P6&lt;4.01,"คุณภาพดี",IF(P6&gt;=4.01,"คุณภาพดีมาก"))))</f>
        <v>#DIV/0!</v>
      </c>
    </row>
    <row r="7" spans="1:17" ht="23.25" customHeight="1" x14ac:dyDescent="0.55000000000000004">
      <c r="A7" s="92" t="s">
        <v>44</v>
      </c>
      <c r="B7" s="93">
        <v>3.1</v>
      </c>
      <c r="C7" s="94" t="s">
        <v>54</v>
      </c>
      <c r="D7" s="82"/>
      <c r="E7" s="83"/>
      <c r="F7" s="84"/>
      <c r="G7" s="5"/>
      <c r="H7" s="12" t="e">
        <f>AVERAGE(G7:G9)</f>
        <v>#DIV/0!</v>
      </c>
      <c r="I7" s="71" t="s">
        <v>31</v>
      </c>
      <c r="J7" s="51">
        <v>4</v>
      </c>
      <c r="K7" s="228"/>
      <c r="L7" s="51">
        <v>3</v>
      </c>
      <c r="M7" s="18" t="e">
        <f>G11</f>
        <v>#DIV/0!</v>
      </c>
      <c r="N7" s="18">
        <f>G10</f>
        <v>0</v>
      </c>
      <c r="O7" s="18">
        <f>G15</f>
        <v>0</v>
      </c>
      <c r="P7" s="18" t="e">
        <f>H10</f>
        <v>#DIV/0!</v>
      </c>
      <c r="Q7" s="19" t="e">
        <f t="shared" si="0"/>
        <v>#DIV/0!</v>
      </c>
    </row>
    <row r="8" spans="1:17" ht="23.25" customHeight="1" x14ac:dyDescent="0.55000000000000004">
      <c r="A8" s="95"/>
      <c r="B8" s="93">
        <v>3.2</v>
      </c>
      <c r="C8" s="94" t="s">
        <v>1</v>
      </c>
      <c r="D8" s="82"/>
      <c r="E8" s="83"/>
      <c r="F8" s="84"/>
      <c r="G8" s="5"/>
      <c r="H8" s="14"/>
      <c r="I8" s="71" t="s">
        <v>32</v>
      </c>
      <c r="J8" s="51">
        <v>5</v>
      </c>
      <c r="K8" s="228"/>
      <c r="L8" s="51">
        <v>4</v>
      </c>
      <c r="M8" s="18">
        <f>G16</f>
        <v>0</v>
      </c>
      <c r="N8" s="18" t="e">
        <f>AVERAGE(G17:G18)</f>
        <v>#DIV/0!</v>
      </c>
      <c r="O8" s="18" t="e">
        <f>G19</f>
        <v>#DIV/0!</v>
      </c>
      <c r="P8" s="18" t="e">
        <f>H16</f>
        <v>#DIV/0!</v>
      </c>
      <c r="Q8" s="19" t="e">
        <f t="shared" si="0"/>
        <v>#DIV/0!</v>
      </c>
    </row>
    <row r="9" spans="1:17" ht="23.25" customHeight="1" x14ac:dyDescent="0.55000000000000004">
      <c r="A9" s="96"/>
      <c r="B9" s="93">
        <v>3.3</v>
      </c>
      <c r="C9" s="94" t="s">
        <v>2</v>
      </c>
      <c r="D9" s="82"/>
      <c r="E9" s="83"/>
      <c r="F9" s="84"/>
      <c r="G9" s="5"/>
      <c r="H9" s="13"/>
      <c r="I9" s="71" t="s">
        <v>33</v>
      </c>
      <c r="J9" s="51">
        <v>6</v>
      </c>
      <c r="K9" s="228"/>
      <c r="L9" s="51">
        <v>1</v>
      </c>
      <c r="M9" s="18" t="s">
        <v>35</v>
      </c>
      <c r="N9" s="18">
        <f>G20</f>
        <v>0</v>
      </c>
      <c r="O9" s="18" t="s">
        <v>35</v>
      </c>
      <c r="P9" s="18" t="e">
        <f>H20</f>
        <v>#DIV/0!</v>
      </c>
      <c r="Q9" s="19" t="e">
        <f t="shared" si="0"/>
        <v>#DIV/0!</v>
      </c>
    </row>
    <row r="10" spans="1:17" ht="23.25" customHeight="1" x14ac:dyDescent="0.55000000000000004">
      <c r="A10" s="92" t="s">
        <v>45</v>
      </c>
      <c r="B10" s="93">
        <v>4.0999999999999996</v>
      </c>
      <c r="C10" s="94" t="s">
        <v>3</v>
      </c>
      <c r="D10" s="82"/>
      <c r="E10" s="83"/>
      <c r="F10" s="84"/>
      <c r="G10" s="5"/>
      <c r="H10" s="14" t="e">
        <f>(G10+G11+G15)/3</f>
        <v>#DIV/0!</v>
      </c>
      <c r="I10" s="89" t="s">
        <v>32</v>
      </c>
      <c r="J10" s="52" t="s">
        <v>27</v>
      </c>
      <c r="K10" s="228"/>
      <c r="L10" s="51">
        <f>SUM(L5:L9)</f>
        <v>13</v>
      </c>
      <c r="M10" s="51">
        <v>3</v>
      </c>
      <c r="N10" s="51">
        <v>5</v>
      </c>
      <c r="O10" s="51">
        <v>4</v>
      </c>
      <c r="P10" s="26"/>
      <c r="Q10" s="63"/>
    </row>
    <row r="11" spans="1:17" ht="23.25" customHeight="1" x14ac:dyDescent="0.55000000000000004">
      <c r="A11" s="95"/>
      <c r="B11" s="93">
        <v>4.2</v>
      </c>
      <c r="C11" s="94" t="s">
        <v>4</v>
      </c>
      <c r="D11" s="82"/>
      <c r="E11" s="83"/>
      <c r="F11" s="97"/>
      <c r="G11" s="6" t="e">
        <f>AVERAGE(G12:G14)</f>
        <v>#DIV/0!</v>
      </c>
      <c r="H11" s="14"/>
      <c r="I11" s="71" t="s">
        <v>31</v>
      </c>
      <c r="J11" s="229" t="s">
        <v>23</v>
      </c>
      <c r="K11" s="229"/>
      <c r="L11" s="229"/>
      <c r="M11" s="18" t="e">
        <f>(G7+G11+G16)/3</f>
        <v>#DIV/0!</v>
      </c>
      <c r="N11" s="18">
        <f>(G8+G10+G17+G18+G20)/5</f>
        <v>0</v>
      </c>
      <c r="O11" s="18" t="e">
        <f>(G6+G9+G15+G19)/4</f>
        <v>#DIV/0!</v>
      </c>
      <c r="P11" s="22" t="e">
        <f>F23/12</f>
        <v>#DIV/0!</v>
      </c>
      <c r="Q11" s="19" t="e">
        <f t="shared" si="0"/>
        <v>#DIV/0!</v>
      </c>
    </row>
    <row r="12" spans="1:17" s="102" customFormat="1" ht="23.25" customHeight="1" x14ac:dyDescent="0.55000000000000004">
      <c r="A12" s="98"/>
      <c r="B12" s="99"/>
      <c r="C12" s="100" t="s">
        <v>12</v>
      </c>
      <c r="D12" s="7"/>
      <c r="E12" s="7"/>
      <c r="F12" s="8" t="e">
        <f>D12/E12*100</f>
        <v>#DIV/0!</v>
      </c>
      <c r="G12" s="9" t="e">
        <f>IF((F12*5/60)&gt;=5,5,F12*5/60)</f>
        <v>#DIV/0!</v>
      </c>
      <c r="H12" s="14"/>
      <c r="I12" s="101"/>
      <c r="J12" s="223" t="s">
        <v>26</v>
      </c>
      <c r="K12" s="223"/>
      <c r="L12" s="223"/>
      <c r="M12" s="230" t="e">
        <f>IF(M11&lt;2.01,"คุณภาพน้อย",IF(M11&lt;3.01,"คุณภาพปานกลาง",IF(M11&lt;4.01,"คุณภาพดี",IF(M11&gt;=4.01,"คุณภาพดีมาก"))))</f>
        <v>#DIV/0!</v>
      </c>
      <c r="N12" s="230" t="str">
        <f t="shared" ref="N12:O12" si="1">IF(N11&lt;2.01,"คุณภาพน้อย",IF(N11&lt;3.01,"คุณภาพปานกลาง",IF(N11&lt;4.01,"คุณภาพดี",IF(N11&gt;=4.01,"คุณภาพดีมาก"))))</f>
        <v>คุณภาพน้อย</v>
      </c>
      <c r="O12" s="230" t="e">
        <f t="shared" si="1"/>
        <v>#DIV/0!</v>
      </c>
      <c r="P12" s="225"/>
      <c r="Q12" s="225"/>
    </row>
    <row r="13" spans="1:17" s="102" customFormat="1" ht="23.25" customHeight="1" x14ac:dyDescent="0.55000000000000004">
      <c r="A13" s="98"/>
      <c r="B13" s="99"/>
      <c r="C13" s="100" t="s">
        <v>13</v>
      </c>
      <c r="D13" s="7"/>
      <c r="E13" s="7"/>
      <c r="F13" s="8" t="e">
        <f>D13/E13*100</f>
        <v>#DIV/0!</v>
      </c>
      <c r="G13" s="9" t="e">
        <f>IF((F13*5/80)&gt;=5,5,F13*5/80)</f>
        <v>#DIV/0!</v>
      </c>
      <c r="H13" s="14"/>
      <c r="I13" s="101"/>
      <c r="J13" s="223"/>
      <c r="K13" s="223"/>
      <c r="L13" s="223"/>
      <c r="M13" s="230"/>
      <c r="N13" s="230"/>
      <c r="O13" s="230"/>
      <c r="P13" s="225"/>
      <c r="Q13" s="225"/>
    </row>
    <row r="14" spans="1:17" s="102" customFormat="1" ht="23.25" customHeight="1" x14ac:dyDescent="0.55000000000000004">
      <c r="A14" s="98"/>
      <c r="B14" s="99"/>
      <c r="C14" s="100" t="s">
        <v>14</v>
      </c>
      <c r="D14" s="7"/>
      <c r="E14" s="7"/>
      <c r="F14" s="8" t="e">
        <f>D14/E14*100</f>
        <v>#DIV/0!</v>
      </c>
      <c r="G14" s="9" t="e">
        <f>IF((F14*5/40)&gt;=5,5,F14*5/40)</f>
        <v>#DIV/0!</v>
      </c>
      <c r="H14" s="14"/>
      <c r="I14" s="101"/>
    </row>
    <row r="15" spans="1:17" ht="23.25" customHeight="1" x14ac:dyDescent="0.55000000000000004">
      <c r="A15" s="96"/>
      <c r="B15" s="93">
        <v>4.3</v>
      </c>
      <c r="C15" s="94" t="s">
        <v>5</v>
      </c>
      <c r="D15" s="82"/>
      <c r="E15" s="83"/>
      <c r="F15" s="84"/>
      <c r="G15" s="5"/>
      <c r="H15" s="14"/>
      <c r="I15" s="71" t="s">
        <v>33</v>
      </c>
    </row>
    <row r="16" spans="1:17" ht="45.75" customHeight="1" x14ac:dyDescent="0.55000000000000004">
      <c r="A16" s="204" t="s">
        <v>57</v>
      </c>
      <c r="B16" s="103">
        <v>5.0999999999999996</v>
      </c>
      <c r="C16" s="88" t="s">
        <v>55</v>
      </c>
      <c r="D16" s="104"/>
      <c r="E16" s="105"/>
      <c r="F16" s="106"/>
      <c r="G16" s="49"/>
      <c r="H16" s="42" t="e">
        <f>AVERAGE(G16:G19)</f>
        <v>#DIV/0!</v>
      </c>
      <c r="I16" s="71" t="s">
        <v>31</v>
      </c>
    </row>
    <row r="17" spans="1:17" ht="23.25" customHeight="1" x14ac:dyDescent="0.55000000000000004">
      <c r="A17" s="205"/>
      <c r="B17" s="93">
        <v>5.2</v>
      </c>
      <c r="C17" s="94" t="s">
        <v>6</v>
      </c>
      <c r="D17" s="82"/>
      <c r="E17" s="83"/>
      <c r="F17" s="84"/>
      <c r="G17" s="5"/>
      <c r="H17" s="14"/>
      <c r="I17" s="71" t="s">
        <v>32</v>
      </c>
    </row>
    <row r="18" spans="1:17" ht="23.25" customHeight="1" x14ac:dyDescent="0.55000000000000004">
      <c r="A18" s="205"/>
      <c r="B18" s="93">
        <v>5.3</v>
      </c>
      <c r="C18" s="94" t="s">
        <v>7</v>
      </c>
      <c r="D18" s="82"/>
      <c r="E18" s="83"/>
      <c r="F18" s="84"/>
      <c r="G18" s="5"/>
      <c r="H18" s="14"/>
      <c r="I18" s="71" t="s">
        <v>32</v>
      </c>
    </row>
    <row r="19" spans="1:17" ht="23.25" customHeight="1" x14ac:dyDescent="0.55000000000000004">
      <c r="A19" s="96"/>
      <c r="B19" s="93">
        <v>5.4</v>
      </c>
      <c r="C19" s="94" t="s">
        <v>8</v>
      </c>
      <c r="D19" s="10"/>
      <c r="E19" s="10"/>
      <c r="F19" s="15" t="e">
        <f>D19/E19*100</f>
        <v>#DIV/0!</v>
      </c>
      <c r="G19" s="16" t="e">
        <f>IF(F19&lt;80,0,IF(F19=80,3.5,IF(F19&lt;90,4,IF(F19&lt;95,4.5,IF(F19&lt;100,4.75,IF(F19=100,5))))))</f>
        <v>#DIV/0!</v>
      </c>
      <c r="H19" s="13"/>
      <c r="I19" s="71" t="s">
        <v>33</v>
      </c>
    </row>
    <row r="20" spans="1:17" ht="45.75" customHeight="1" x14ac:dyDescent="0.55000000000000004">
      <c r="A20" s="107" t="s">
        <v>46</v>
      </c>
      <c r="B20" s="108">
        <v>6.1</v>
      </c>
      <c r="C20" s="88" t="s">
        <v>56</v>
      </c>
      <c r="D20" s="82"/>
      <c r="E20" s="105"/>
      <c r="F20" s="106"/>
      <c r="G20" s="49"/>
      <c r="H20" s="43" t="e">
        <f>AVERAGE(G20)</f>
        <v>#DIV/0!</v>
      </c>
      <c r="I20" s="71" t="s">
        <v>32</v>
      </c>
    </row>
    <row r="21" spans="1:17" ht="23.25" customHeight="1" x14ac:dyDescent="0.55000000000000004">
      <c r="D21" s="111"/>
      <c r="E21" s="111"/>
      <c r="F21" s="112"/>
      <c r="G21" s="112"/>
    </row>
    <row r="22" spans="1:17" s="113" customFormat="1" ht="23.25" customHeight="1" x14ac:dyDescent="0.55000000000000004">
      <c r="D22" s="114"/>
      <c r="E22" s="114"/>
      <c r="F22" s="115" t="s">
        <v>22</v>
      </c>
      <c r="G22" s="115" t="s">
        <v>23</v>
      </c>
      <c r="H22" s="85"/>
      <c r="I22" s="71"/>
      <c r="J22" s="85"/>
      <c r="K22" s="85"/>
      <c r="L22" s="85"/>
      <c r="M22" s="85"/>
      <c r="N22" s="85"/>
      <c r="O22" s="85"/>
      <c r="P22" s="85"/>
      <c r="Q22" s="85"/>
    </row>
    <row r="23" spans="1:17" ht="23.25" customHeight="1" x14ac:dyDescent="0.55000000000000004">
      <c r="B23" s="121" t="s">
        <v>47</v>
      </c>
      <c r="C23" s="122"/>
      <c r="D23" s="123">
        <v>12</v>
      </c>
      <c r="E23" s="124" t="s">
        <v>58</v>
      </c>
      <c r="F23" s="12" t="e">
        <f>G5+G6+G7+G8+G9+G10+G11+G15+G16+G17+G18+G19+G20</f>
        <v>#DIV/0!</v>
      </c>
      <c r="G23" s="12" t="e">
        <f>F23/D23</f>
        <v>#DIV/0!</v>
      </c>
    </row>
    <row r="24" spans="1:17" ht="23.25" customHeight="1" x14ac:dyDescent="0.55000000000000004">
      <c r="B24" s="125" t="s">
        <v>66</v>
      </c>
      <c r="C24" s="126"/>
      <c r="D24" s="127"/>
      <c r="E24" s="128"/>
      <c r="F24" s="56"/>
      <c r="G24" s="57"/>
      <c r="H24" s="129"/>
    </row>
    <row r="25" spans="1:17" x14ac:dyDescent="0.55000000000000004">
      <c r="B25" s="130"/>
      <c r="C25" s="131" t="s">
        <v>65</v>
      </c>
      <c r="D25" s="126"/>
      <c r="E25" s="126"/>
      <c r="F25" s="132"/>
      <c r="G25" s="133"/>
    </row>
    <row r="26" spans="1:17" x14ac:dyDescent="0.55000000000000004">
      <c r="B26" s="134"/>
      <c r="C26" s="135" t="s">
        <v>63</v>
      </c>
      <c r="D26" s="136"/>
      <c r="E26" s="136"/>
      <c r="F26" s="137"/>
      <c r="G26" s="138"/>
    </row>
  </sheetData>
  <sheetProtection sheet="1" objects="1" scenarios="1" selectLockedCells="1"/>
  <mergeCells count="11">
    <mergeCell ref="Q12:Q13"/>
    <mergeCell ref="A16:A18"/>
    <mergeCell ref="B3:C3"/>
    <mergeCell ref="K4:P4"/>
    <mergeCell ref="K5:K10"/>
    <mergeCell ref="J11:L11"/>
    <mergeCell ref="J12:L13"/>
    <mergeCell ref="M12:M13"/>
    <mergeCell ref="N12:N13"/>
    <mergeCell ref="O12:O13"/>
    <mergeCell ref="P12:P13"/>
  </mergeCells>
  <pageMargins left="0.24" right="0.24" top="0.75" bottom="0.75" header="0.3" footer="0.3"/>
  <pageSetup paperSize="9" scale="5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zoomScale="60" zoomScaleNormal="60" workbookViewId="0">
      <selection activeCell="G8" sqref="G8"/>
    </sheetView>
  </sheetViews>
  <sheetFormatPr defaultRowHeight="24" x14ac:dyDescent="0.55000000000000004"/>
  <cols>
    <col min="1" max="1" width="21.140625" style="85" customWidth="1"/>
    <col min="2" max="2" width="6.5703125" style="85" customWidth="1"/>
    <col min="3" max="3" width="71.140625" style="110" customWidth="1"/>
    <col min="4" max="5" width="7.7109375" style="110" customWidth="1"/>
    <col min="6" max="6" width="9.5703125" style="120" customWidth="1"/>
    <col min="7" max="7" width="11" style="120" customWidth="1"/>
    <col min="8" max="8" width="18.85546875" style="85" customWidth="1"/>
    <col min="9" max="9" width="7.42578125" style="71" customWidth="1"/>
    <col min="10" max="10" width="12.7109375" style="85" customWidth="1"/>
    <col min="11" max="11" width="9.140625" style="85" customWidth="1"/>
    <col min="12" max="12" width="7.7109375" style="85" customWidth="1"/>
    <col min="13" max="14" width="8.7109375" style="85" customWidth="1"/>
    <col min="15" max="15" width="9.42578125" style="85" customWidth="1"/>
    <col min="16" max="16" width="8.7109375" style="85" customWidth="1"/>
    <col min="17" max="17" width="30.42578125" style="85" customWidth="1"/>
    <col min="18" max="16384" width="9.140625" style="85"/>
  </cols>
  <sheetData>
    <row r="1" spans="1:17" s="58" customFormat="1" ht="30.75" customHeight="1" x14ac:dyDescent="0.25">
      <c r="A1" s="67" t="s">
        <v>18</v>
      </c>
      <c r="B1" s="67"/>
      <c r="C1" s="68"/>
      <c r="D1" s="69" t="s">
        <v>21</v>
      </c>
      <c r="E1" s="69"/>
      <c r="F1" s="70"/>
      <c r="G1" s="70"/>
      <c r="I1" s="71"/>
    </row>
    <row r="2" spans="1:17" s="58" customFormat="1" ht="30.75" customHeight="1" x14ac:dyDescent="0.25">
      <c r="A2" s="23" t="s">
        <v>37</v>
      </c>
      <c r="B2" s="72"/>
      <c r="C2" s="73"/>
      <c r="D2" s="74"/>
      <c r="E2" s="74"/>
      <c r="F2" s="75"/>
      <c r="G2" s="75"/>
      <c r="H2" s="76"/>
      <c r="I2" s="71"/>
      <c r="J2" s="59" t="s">
        <v>41</v>
      </c>
    </row>
    <row r="3" spans="1:17" s="59" customFormat="1" ht="120" x14ac:dyDescent="0.55000000000000004">
      <c r="A3" s="60" t="s">
        <v>36</v>
      </c>
      <c r="B3" s="226" t="s">
        <v>17</v>
      </c>
      <c r="C3" s="227"/>
      <c r="D3" s="53" t="s">
        <v>10</v>
      </c>
      <c r="E3" s="53" t="s">
        <v>11</v>
      </c>
      <c r="F3" s="53" t="s">
        <v>15</v>
      </c>
      <c r="G3" s="60" t="s">
        <v>9</v>
      </c>
      <c r="H3" s="53" t="s">
        <v>38</v>
      </c>
      <c r="I3" s="77"/>
      <c r="J3" s="60" t="s">
        <v>36</v>
      </c>
      <c r="K3" s="60" t="s">
        <v>29</v>
      </c>
      <c r="L3" s="60" t="s">
        <v>30</v>
      </c>
      <c r="M3" s="60" t="s">
        <v>31</v>
      </c>
      <c r="N3" s="60" t="s">
        <v>32</v>
      </c>
      <c r="O3" s="60" t="s">
        <v>33</v>
      </c>
      <c r="P3" s="60" t="s">
        <v>23</v>
      </c>
      <c r="Q3" s="78" t="s">
        <v>34</v>
      </c>
    </row>
    <row r="4" spans="1:17" ht="23.25" customHeight="1" x14ac:dyDescent="0.55000000000000004">
      <c r="A4" s="79" t="s">
        <v>42</v>
      </c>
      <c r="B4" s="80">
        <v>1.1000000000000001</v>
      </c>
      <c r="C4" s="81" t="s">
        <v>0</v>
      </c>
      <c r="D4" s="82"/>
      <c r="E4" s="83"/>
      <c r="F4" s="84"/>
      <c r="G4" s="5"/>
      <c r="H4" s="11" t="str">
        <f>IF(G4=1,"ผ่านการประเมิน",IF(G4=0,"ไม่ผ่านการประเมิน"))</f>
        <v>ไม่ผ่านการประเมิน</v>
      </c>
      <c r="J4" s="51">
        <v>1</v>
      </c>
      <c r="K4" s="224" t="str">
        <f>IF(G4=1,"ผ่านการประเมิน",IF(G4=0,"ไม่ผ่านการประเมิน"))</f>
        <v>ไม่ผ่านการประเมิน</v>
      </c>
      <c r="L4" s="224"/>
      <c r="M4" s="224"/>
      <c r="N4" s="224"/>
      <c r="O4" s="224"/>
      <c r="P4" s="224"/>
      <c r="Q4" s="51" t="str">
        <f>IF(G4=1,"หลักสูตรได้มาตรฐาน",IF(G4=0,"หลักสูตรไม่ได้มาตรฐาน"))</f>
        <v>หลักสูตรไม่ได้มาตรฐาน</v>
      </c>
    </row>
    <row r="5" spans="1:17" ht="46.5" customHeight="1" x14ac:dyDescent="0.55000000000000004">
      <c r="A5" s="86" t="s">
        <v>43</v>
      </c>
      <c r="B5" s="87">
        <v>2.1</v>
      </c>
      <c r="C5" s="88" t="s">
        <v>53</v>
      </c>
      <c r="D5" s="10"/>
      <c r="E5" s="10"/>
      <c r="F5" s="50" t="e">
        <f>D5/E5</f>
        <v>#DIV/0!</v>
      </c>
      <c r="G5" s="16" t="e">
        <f>F5</f>
        <v>#DIV/0!</v>
      </c>
      <c r="H5" s="42" t="e">
        <f>AVERAGE(G5:G6)</f>
        <v>#DIV/0!</v>
      </c>
      <c r="I5" s="89" t="s">
        <v>33</v>
      </c>
      <c r="J5" s="44">
        <v>2</v>
      </c>
      <c r="K5" s="228" t="s">
        <v>39</v>
      </c>
      <c r="L5" s="44">
        <v>2</v>
      </c>
      <c r="M5" s="45" t="s">
        <v>35</v>
      </c>
      <c r="N5" s="45" t="s">
        <v>35</v>
      </c>
      <c r="O5" s="45" t="e">
        <f>AVERAGE(G5:G6)</f>
        <v>#DIV/0!</v>
      </c>
      <c r="P5" s="45" t="e">
        <f>AVERAGE(G5:G6)</f>
        <v>#DIV/0!</v>
      </c>
      <c r="Q5" s="62" t="e">
        <f>IF(P5&lt;2.01,"คุณภาพน้อย",IF(P5&lt;3.01,"คุณภาพปานกลาง",IF(P5&lt;4.01,"คุณภาพดี",IF(P5&gt;=4.01,"คุณภาพดีมาก"))))</f>
        <v>#DIV/0!</v>
      </c>
    </row>
    <row r="6" spans="1:17" ht="69.75" customHeight="1" x14ac:dyDescent="0.55000000000000004">
      <c r="A6" s="90"/>
      <c r="B6" s="87">
        <v>2.2000000000000002</v>
      </c>
      <c r="C6" s="91" t="s">
        <v>59</v>
      </c>
      <c r="D6" s="10"/>
      <c r="E6" s="10"/>
      <c r="F6" s="50" t="e">
        <f>D6/E6*100</f>
        <v>#DIV/0!</v>
      </c>
      <c r="G6" s="16" t="e">
        <f>IF((F6*5/40)&gt;=5,5,F6*5/40)</f>
        <v>#DIV/0!</v>
      </c>
      <c r="H6" s="43"/>
      <c r="I6" s="71" t="s">
        <v>33</v>
      </c>
      <c r="J6" s="44">
        <v>3</v>
      </c>
      <c r="K6" s="228"/>
      <c r="L6" s="44">
        <v>3</v>
      </c>
      <c r="M6" s="45" t="s">
        <v>35</v>
      </c>
      <c r="N6" s="45">
        <f>G8</f>
        <v>0</v>
      </c>
      <c r="O6" s="45">
        <f>G9</f>
        <v>0</v>
      </c>
      <c r="P6" s="45" t="e">
        <f>AVERAGE(G8:G9)</f>
        <v>#DIV/0!</v>
      </c>
      <c r="Q6" s="62" t="e">
        <f t="shared" ref="Q6:Q11" si="0">IF(P6&lt;2.01,"คุณภาพน้อย",IF(P6&lt;3.01,"คุณภาพปานกลาง",IF(P6&lt;4.01,"คุณภาพดี",IF(P6&gt;=4.01,"คุณภาพดีมาก"))))</f>
        <v>#DIV/0!</v>
      </c>
    </row>
    <row r="7" spans="1:17" ht="23.25" customHeight="1" x14ac:dyDescent="0.55000000000000004">
      <c r="A7" s="92" t="s">
        <v>44</v>
      </c>
      <c r="B7" s="93">
        <v>3.1</v>
      </c>
      <c r="C7" s="94" t="s">
        <v>54</v>
      </c>
      <c r="D7" s="82"/>
      <c r="E7" s="83" t="s">
        <v>68</v>
      </c>
      <c r="F7" s="84"/>
      <c r="G7" s="139"/>
      <c r="H7" s="12" t="e">
        <f>AVERAGE(G8:G9)</f>
        <v>#DIV/0!</v>
      </c>
      <c r="I7" s="71" t="s">
        <v>31</v>
      </c>
      <c r="J7" s="51">
        <v>4</v>
      </c>
      <c r="K7" s="228"/>
      <c r="L7" s="51">
        <v>3</v>
      </c>
      <c r="M7" s="18" t="e">
        <f>G11</f>
        <v>#DIV/0!</v>
      </c>
      <c r="N7" s="18">
        <f>G10</f>
        <v>0</v>
      </c>
      <c r="O7" s="18">
        <f>G15</f>
        <v>0</v>
      </c>
      <c r="P7" s="18" t="e">
        <f>(G10+G11+G15)/3</f>
        <v>#DIV/0!</v>
      </c>
      <c r="Q7" s="19" t="e">
        <f t="shared" si="0"/>
        <v>#DIV/0!</v>
      </c>
    </row>
    <row r="8" spans="1:17" ht="23.25" customHeight="1" x14ac:dyDescent="0.55000000000000004">
      <c r="A8" s="95"/>
      <c r="B8" s="93">
        <v>3.2</v>
      </c>
      <c r="C8" s="94" t="s">
        <v>1</v>
      </c>
      <c r="D8" s="82"/>
      <c r="E8" s="83"/>
      <c r="F8" s="84"/>
      <c r="G8" s="5"/>
      <c r="H8" s="14"/>
      <c r="I8" s="71" t="s">
        <v>32</v>
      </c>
      <c r="J8" s="51">
        <v>5</v>
      </c>
      <c r="K8" s="228"/>
      <c r="L8" s="51">
        <v>4</v>
      </c>
      <c r="M8" s="18">
        <f>G16</f>
        <v>0</v>
      </c>
      <c r="N8" s="18" t="e">
        <f>AVERAGE(G17:G18)</f>
        <v>#DIV/0!</v>
      </c>
      <c r="O8" s="18" t="e">
        <f>G19</f>
        <v>#DIV/0!</v>
      </c>
      <c r="P8" s="18" t="e">
        <f>AVERAGE(G16:G19)</f>
        <v>#DIV/0!</v>
      </c>
      <c r="Q8" s="19" t="e">
        <f t="shared" si="0"/>
        <v>#DIV/0!</v>
      </c>
    </row>
    <row r="9" spans="1:17" ht="23.25" customHeight="1" x14ac:dyDescent="0.55000000000000004">
      <c r="A9" s="96"/>
      <c r="B9" s="93">
        <v>3.3</v>
      </c>
      <c r="C9" s="94" t="s">
        <v>2</v>
      </c>
      <c r="D9" s="82"/>
      <c r="E9" s="83"/>
      <c r="F9" s="84"/>
      <c r="G9" s="5"/>
      <c r="H9" s="13"/>
      <c r="I9" s="71" t="s">
        <v>33</v>
      </c>
      <c r="J9" s="51">
        <v>6</v>
      </c>
      <c r="K9" s="228"/>
      <c r="L9" s="51">
        <v>1</v>
      </c>
      <c r="M9" s="18" t="s">
        <v>35</v>
      </c>
      <c r="N9" s="18">
        <f>G20</f>
        <v>0</v>
      </c>
      <c r="O9" s="18" t="s">
        <v>35</v>
      </c>
      <c r="P9" s="18">
        <f>G20</f>
        <v>0</v>
      </c>
      <c r="Q9" s="19" t="str">
        <f t="shared" si="0"/>
        <v>คุณภาพน้อย</v>
      </c>
    </row>
    <row r="10" spans="1:17" ht="23.25" customHeight="1" x14ac:dyDescent="0.55000000000000004">
      <c r="A10" s="92" t="s">
        <v>45</v>
      </c>
      <c r="B10" s="93">
        <v>4.0999999999999996</v>
      </c>
      <c r="C10" s="94" t="s">
        <v>3</v>
      </c>
      <c r="D10" s="82"/>
      <c r="E10" s="83"/>
      <c r="F10" s="84"/>
      <c r="G10" s="5"/>
      <c r="H10" s="14" t="e">
        <f>(G10+G11+G15)/3</f>
        <v>#DIV/0!</v>
      </c>
      <c r="I10" s="89" t="s">
        <v>32</v>
      </c>
      <c r="J10" s="52" t="s">
        <v>27</v>
      </c>
      <c r="K10" s="228"/>
      <c r="L10" s="51">
        <f>SUM(L5:L9)</f>
        <v>13</v>
      </c>
      <c r="M10" s="51">
        <v>2</v>
      </c>
      <c r="N10" s="51">
        <v>5</v>
      </c>
      <c r="O10" s="51">
        <v>5</v>
      </c>
      <c r="P10" s="26"/>
      <c r="Q10" s="63"/>
    </row>
    <row r="11" spans="1:17" ht="23.25" customHeight="1" x14ac:dyDescent="0.55000000000000004">
      <c r="A11" s="95"/>
      <c r="B11" s="93">
        <v>4.2</v>
      </c>
      <c r="C11" s="94" t="s">
        <v>4</v>
      </c>
      <c r="D11" s="82"/>
      <c r="E11" s="83"/>
      <c r="F11" s="97"/>
      <c r="G11" s="6" t="e">
        <f>AVERAGE(G12:G14)</f>
        <v>#DIV/0!</v>
      </c>
      <c r="H11" s="14"/>
      <c r="I11" s="71" t="s">
        <v>31</v>
      </c>
      <c r="J11" s="229" t="s">
        <v>23</v>
      </c>
      <c r="K11" s="229"/>
      <c r="L11" s="229"/>
      <c r="M11" s="18" t="e">
        <f>(G11+G16)/2</f>
        <v>#DIV/0!</v>
      </c>
      <c r="N11" s="18">
        <f>(G8+G10+G17+G18+G20)/5</f>
        <v>0</v>
      </c>
      <c r="O11" s="18" t="e">
        <f>(G5+G6+G9+G15+G19)/5</f>
        <v>#DIV/0!</v>
      </c>
      <c r="P11" s="22" t="e">
        <f>F23/12</f>
        <v>#DIV/0!</v>
      </c>
      <c r="Q11" s="19" t="e">
        <f t="shared" si="0"/>
        <v>#DIV/0!</v>
      </c>
    </row>
    <row r="12" spans="1:17" s="102" customFormat="1" ht="23.25" customHeight="1" x14ac:dyDescent="0.55000000000000004">
      <c r="A12" s="98"/>
      <c r="B12" s="99"/>
      <c r="C12" s="100" t="s">
        <v>12</v>
      </c>
      <c r="D12" s="7"/>
      <c r="E12" s="7"/>
      <c r="F12" s="8" t="e">
        <f>D12/E12*100</f>
        <v>#DIV/0!</v>
      </c>
      <c r="G12" s="9" t="e">
        <f>IF((F12*5/60)&gt;=5,5,F12*5/60)</f>
        <v>#DIV/0!</v>
      </c>
      <c r="H12" s="14"/>
      <c r="I12" s="101"/>
      <c r="J12" s="223" t="s">
        <v>26</v>
      </c>
      <c r="K12" s="223"/>
      <c r="L12" s="223"/>
      <c r="M12" s="230" t="e">
        <f>IF(M11&lt;2.01,"คุณภาพน้อย",IF(M11&lt;3.01,"คุณภาพปานกลาง",IF(M11&lt;4.01,"คุณภาพดี",IF(M11&gt;=4.01,"คุณภาพดีมาก"))))</f>
        <v>#DIV/0!</v>
      </c>
      <c r="N12" s="230" t="str">
        <f t="shared" ref="N12:O12" si="1">IF(N11&lt;2.01,"คุณภาพน้อย",IF(N11&lt;3.01,"คุณภาพปานกลาง",IF(N11&lt;4.01,"คุณภาพดี",IF(N11&gt;=4.01,"คุณภาพดีมาก"))))</f>
        <v>คุณภาพน้อย</v>
      </c>
      <c r="O12" s="230" t="e">
        <f t="shared" si="1"/>
        <v>#DIV/0!</v>
      </c>
      <c r="P12" s="225"/>
      <c r="Q12" s="225"/>
    </row>
    <row r="13" spans="1:17" s="102" customFormat="1" ht="23.25" customHeight="1" x14ac:dyDescent="0.55000000000000004">
      <c r="A13" s="98"/>
      <c r="B13" s="99"/>
      <c r="C13" s="100" t="s">
        <v>13</v>
      </c>
      <c r="D13" s="7"/>
      <c r="E13" s="7"/>
      <c r="F13" s="8" t="e">
        <f>D13/E13*100</f>
        <v>#DIV/0!</v>
      </c>
      <c r="G13" s="9" t="e">
        <f>IF((F13*5/80)&gt;=5,5,F13*5/80)</f>
        <v>#DIV/0!</v>
      </c>
      <c r="H13" s="14"/>
      <c r="I13" s="101"/>
      <c r="J13" s="223"/>
      <c r="K13" s="223"/>
      <c r="L13" s="223"/>
      <c r="M13" s="230"/>
      <c r="N13" s="230"/>
      <c r="O13" s="230"/>
      <c r="P13" s="225"/>
      <c r="Q13" s="225"/>
    </row>
    <row r="14" spans="1:17" s="102" customFormat="1" ht="23.25" customHeight="1" x14ac:dyDescent="0.55000000000000004">
      <c r="A14" s="98"/>
      <c r="B14" s="99"/>
      <c r="C14" s="100" t="s">
        <v>14</v>
      </c>
      <c r="D14" s="7"/>
      <c r="E14" s="7"/>
      <c r="F14" s="8" t="e">
        <f>D14/E14*100</f>
        <v>#DIV/0!</v>
      </c>
      <c r="G14" s="9" t="e">
        <f>IF((F14*5/40)&gt;=5,5,F14*5/40)</f>
        <v>#DIV/0!</v>
      </c>
      <c r="H14" s="14"/>
      <c r="I14" s="101"/>
    </row>
    <row r="15" spans="1:17" ht="23.25" customHeight="1" x14ac:dyDescent="0.55000000000000004">
      <c r="A15" s="96"/>
      <c r="B15" s="93">
        <v>4.3</v>
      </c>
      <c r="C15" s="94" t="s">
        <v>5</v>
      </c>
      <c r="D15" s="82"/>
      <c r="E15" s="83"/>
      <c r="F15" s="84"/>
      <c r="G15" s="5"/>
      <c r="H15" s="14"/>
      <c r="I15" s="71" t="s">
        <v>33</v>
      </c>
    </row>
    <row r="16" spans="1:17" ht="45.75" customHeight="1" x14ac:dyDescent="0.55000000000000004">
      <c r="A16" s="204" t="s">
        <v>57</v>
      </c>
      <c r="B16" s="103">
        <v>5.0999999999999996</v>
      </c>
      <c r="C16" s="88" t="s">
        <v>55</v>
      </c>
      <c r="D16" s="104"/>
      <c r="E16" s="105"/>
      <c r="F16" s="106"/>
      <c r="G16" s="49"/>
      <c r="H16" s="42" t="e">
        <f>AVERAGE(G16:G19)</f>
        <v>#DIV/0!</v>
      </c>
      <c r="I16" s="71" t="s">
        <v>31</v>
      </c>
    </row>
    <row r="17" spans="1:17" ht="23.25" customHeight="1" x14ac:dyDescent="0.55000000000000004">
      <c r="A17" s="205"/>
      <c r="B17" s="93">
        <v>5.2</v>
      </c>
      <c r="C17" s="94" t="s">
        <v>6</v>
      </c>
      <c r="D17" s="82"/>
      <c r="E17" s="83"/>
      <c r="F17" s="84"/>
      <c r="G17" s="5"/>
      <c r="H17" s="14"/>
      <c r="I17" s="71" t="s">
        <v>32</v>
      </c>
    </row>
    <row r="18" spans="1:17" ht="23.25" customHeight="1" x14ac:dyDescent="0.55000000000000004">
      <c r="A18" s="205"/>
      <c r="B18" s="93">
        <v>5.3</v>
      </c>
      <c r="C18" s="94" t="s">
        <v>7</v>
      </c>
      <c r="D18" s="82"/>
      <c r="E18" s="83"/>
      <c r="F18" s="84"/>
      <c r="G18" s="5"/>
      <c r="H18" s="14"/>
      <c r="I18" s="71" t="s">
        <v>32</v>
      </c>
    </row>
    <row r="19" spans="1:17" ht="23.25" customHeight="1" x14ac:dyDescent="0.55000000000000004">
      <c r="A19" s="96"/>
      <c r="B19" s="93">
        <v>5.4</v>
      </c>
      <c r="C19" s="94" t="s">
        <v>8</v>
      </c>
      <c r="D19" s="10"/>
      <c r="E19" s="10"/>
      <c r="F19" s="15" t="e">
        <f>D19/E19*100</f>
        <v>#DIV/0!</v>
      </c>
      <c r="G19" s="16" t="e">
        <f>IF(F19&lt;80,0,IF(F19=80,3.5,IF(F19&lt;90,4,IF(F19&lt;95,4.5,IF(F19&lt;100,4.75,IF(F19=100,5))))))</f>
        <v>#DIV/0!</v>
      </c>
      <c r="H19" s="13"/>
      <c r="I19" s="71" t="s">
        <v>33</v>
      </c>
    </row>
    <row r="20" spans="1:17" ht="45.75" customHeight="1" x14ac:dyDescent="0.55000000000000004">
      <c r="A20" s="107" t="s">
        <v>46</v>
      </c>
      <c r="B20" s="108">
        <v>6.1</v>
      </c>
      <c r="C20" s="88" t="s">
        <v>56</v>
      </c>
      <c r="D20" s="82"/>
      <c r="E20" s="105"/>
      <c r="F20" s="106"/>
      <c r="G20" s="49"/>
      <c r="H20" s="43" t="e">
        <f>AVERAGE(G20)</f>
        <v>#DIV/0!</v>
      </c>
      <c r="I20" s="71" t="s">
        <v>32</v>
      </c>
      <c r="J20" s="109"/>
    </row>
    <row r="21" spans="1:17" ht="23.25" customHeight="1" x14ac:dyDescent="0.55000000000000004">
      <c r="D21" s="111"/>
      <c r="E21" s="111"/>
      <c r="F21" s="112"/>
      <c r="G21" s="112"/>
    </row>
    <row r="22" spans="1:17" s="113" customFormat="1" ht="23.25" customHeight="1" x14ac:dyDescent="0.55000000000000004">
      <c r="D22" s="114"/>
      <c r="E22" s="114"/>
      <c r="F22" s="115" t="s">
        <v>22</v>
      </c>
      <c r="G22" s="115" t="s">
        <v>23</v>
      </c>
      <c r="H22" s="85"/>
      <c r="I22" s="71"/>
      <c r="J22" s="109"/>
      <c r="K22" s="85"/>
      <c r="L22" s="85"/>
      <c r="M22" s="85"/>
      <c r="N22" s="85"/>
      <c r="O22" s="85"/>
      <c r="P22" s="85"/>
      <c r="Q22" s="85"/>
    </row>
    <row r="23" spans="1:17" ht="23.25" customHeight="1" x14ac:dyDescent="0.55000000000000004">
      <c r="B23" s="121" t="s">
        <v>47</v>
      </c>
      <c r="C23" s="122"/>
      <c r="D23" s="123">
        <v>12</v>
      </c>
      <c r="E23" s="124" t="s">
        <v>58</v>
      </c>
      <c r="F23" s="12" t="e">
        <f>G5+G6+G7+G8+G9+G10+G11+G15+G16+G17+G18+G19+G20</f>
        <v>#DIV/0!</v>
      </c>
      <c r="G23" s="12" t="e">
        <f>F23/D23</f>
        <v>#DIV/0!</v>
      </c>
    </row>
    <row r="24" spans="1:17" ht="23.25" customHeight="1" x14ac:dyDescent="0.55000000000000004">
      <c r="B24" s="125" t="s">
        <v>40</v>
      </c>
      <c r="C24" s="126"/>
      <c r="D24" s="127"/>
      <c r="E24" s="128"/>
      <c r="F24" s="56"/>
      <c r="G24" s="57"/>
      <c r="H24" s="129"/>
    </row>
    <row r="25" spans="1:17" x14ac:dyDescent="0.55000000000000004">
      <c r="B25" s="134"/>
      <c r="C25" s="135" t="s">
        <v>67</v>
      </c>
      <c r="D25" s="136"/>
      <c r="E25" s="136"/>
      <c r="F25" s="137"/>
      <c r="G25" s="138"/>
    </row>
  </sheetData>
  <sheetProtection sheet="1" objects="1" scenarios="1" selectLockedCells="1"/>
  <mergeCells count="11">
    <mergeCell ref="Q12:Q13"/>
    <mergeCell ref="A16:A18"/>
    <mergeCell ref="B3:C3"/>
    <mergeCell ref="K4:P4"/>
    <mergeCell ref="K5:K10"/>
    <mergeCell ref="J11:L11"/>
    <mergeCell ref="J12:L13"/>
    <mergeCell ref="M12:M13"/>
    <mergeCell ref="N12:N13"/>
    <mergeCell ref="O12:O13"/>
    <mergeCell ref="P12:P13"/>
  </mergeCells>
  <pageMargins left="0.17" right="0.16" top="0.75" bottom="0.75" header="0.3" footer="0.3"/>
  <pageSetup paperSize="9" scale="56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zoomScale="60" zoomScaleNormal="60" workbookViewId="0">
      <pane xSplit="3" ySplit="3" topLeftCell="D4" activePane="bottomRight" state="frozen"/>
      <selection pane="topRight" activeCell="C1" sqref="C1"/>
      <selection pane="bottomLeft" activeCell="A3" sqref="A3"/>
      <selection pane="bottomRight" activeCell="G7" sqref="G7"/>
    </sheetView>
  </sheetViews>
  <sheetFormatPr defaultRowHeight="24" x14ac:dyDescent="0.55000000000000004"/>
  <cols>
    <col min="1" max="1" width="21" style="85" customWidth="1"/>
    <col min="2" max="2" width="6.5703125" style="85" customWidth="1"/>
    <col min="3" max="3" width="75.42578125" style="110" customWidth="1"/>
    <col min="4" max="5" width="10.140625" style="110" customWidth="1"/>
    <col min="6" max="6" width="11.42578125" style="120" customWidth="1"/>
    <col min="7" max="7" width="11" style="120" customWidth="1"/>
    <col min="8" max="8" width="18.85546875" style="85" customWidth="1"/>
    <col min="9" max="9" width="7.42578125" style="71" customWidth="1"/>
    <col min="10" max="10" width="12.7109375" style="85" customWidth="1"/>
    <col min="11" max="11" width="9.140625" style="85" customWidth="1"/>
    <col min="12" max="12" width="7.7109375" style="85" customWidth="1"/>
    <col min="13" max="14" width="8.7109375" style="85" customWidth="1"/>
    <col min="15" max="15" width="9.42578125" style="85" customWidth="1"/>
    <col min="16" max="16" width="8.7109375" style="85" customWidth="1"/>
    <col min="17" max="17" width="30.42578125" style="85" customWidth="1"/>
    <col min="18" max="16384" width="9.140625" style="85"/>
  </cols>
  <sheetData>
    <row r="1" spans="1:18" s="141" customFormat="1" ht="30" customHeight="1" x14ac:dyDescent="0.25">
      <c r="A1" s="140" t="s">
        <v>48</v>
      </c>
      <c r="B1" s="68"/>
      <c r="D1" s="142" t="s">
        <v>21</v>
      </c>
      <c r="E1" s="142"/>
      <c r="F1" s="143"/>
      <c r="G1" s="143"/>
      <c r="H1" s="58"/>
      <c r="I1" s="71"/>
      <c r="J1" s="58"/>
      <c r="K1" s="58"/>
      <c r="L1" s="58"/>
      <c r="M1" s="58"/>
      <c r="N1" s="58"/>
      <c r="O1" s="58"/>
      <c r="P1" s="58"/>
      <c r="Q1" s="58"/>
      <c r="R1" s="58"/>
    </row>
    <row r="2" spans="1:18" s="58" customFormat="1" ht="30" customHeight="1" x14ac:dyDescent="0.25">
      <c r="A2" s="144" t="s">
        <v>28</v>
      </c>
      <c r="D2" s="145"/>
      <c r="E2" s="145"/>
      <c r="F2" s="146"/>
      <c r="G2" s="146"/>
      <c r="H2" s="76"/>
      <c r="I2" s="71"/>
      <c r="J2" s="59" t="s">
        <v>41</v>
      </c>
    </row>
    <row r="3" spans="1:18" s="147" customFormat="1" ht="120" x14ac:dyDescent="0.55000000000000004">
      <c r="A3" s="60" t="s">
        <v>36</v>
      </c>
      <c r="B3" s="223" t="s">
        <v>17</v>
      </c>
      <c r="C3" s="223"/>
      <c r="D3" s="53" t="s">
        <v>10</v>
      </c>
      <c r="E3" s="53" t="s">
        <v>11</v>
      </c>
      <c r="F3" s="53" t="s">
        <v>15</v>
      </c>
      <c r="G3" s="60" t="s">
        <v>9</v>
      </c>
      <c r="H3" s="53" t="s">
        <v>38</v>
      </c>
      <c r="I3" s="77"/>
      <c r="J3" s="60" t="s">
        <v>36</v>
      </c>
      <c r="K3" s="60" t="s">
        <v>29</v>
      </c>
      <c r="L3" s="60" t="s">
        <v>30</v>
      </c>
      <c r="M3" s="60" t="s">
        <v>31</v>
      </c>
      <c r="N3" s="60" t="s">
        <v>32</v>
      </c>
      <c r="O3" s="60" t="s">
        <v>33</v>
      </c>
      <c r="P3" s="60" t="s">
        <v>23</v>
      </c>
      <c r="Q3" s="78" t="s">
        <v>34</v>
      </c>
      <c r="R3" s="59"/>
    </row>
    <row r="4" spans="1:18" ht="24.95" customHeight="1" x14ac:dyDescent="0.55000000000000004">
      <c r="A4" s="79" t="s">
        <v>42</v>
      </c>
      <c r="B4" s="148">
        <v>1.1000000000000001</v>
      </c>
      <c r="C4" s="149" t="s">
        <v>0</v>
      </c>
      <c r="D4" s="150"/>
      <c r="E4" s="151"/>
      <c r="F4" s="152"/>
      <c r="G4" s="5"/>
      <c r="H4" s="11" t="str">
        <f>IF(G4=1,"ผ่านการประเมิน",IF(G4=0,"ไม่ผ่านการประเมิน"))</f>
        <v>ไม่ผ่านการประเมิน</v>
      </c>
      <c r="J4" s="51">
        <v>1</v>
      </c>
      <c r="K4" s="224" t="str">
        <f>IF(G4=1,"ผ่านการประเมิน",IF(G4=0,"ไม่ผ่านการประเมิน"))</f>
        <v>ไม่ผ่านการประเมิน</v>
      </c>
      <c r="L4" s="224"/>
      <c r="M4" s="224"/>
      <c r="N4" s="224"/>
      <c r="O4" s="224"/>
      <c r="P4" s="224"/>
      <c r="Q4" s="51" t="str">
        <f>IF(G4=1,"หลักสูตรได้มาตรฐาน",IF(G4=0,"หลักสูตรไม่ได้มาตรฐาน"))</f>
        <v>หลักสูตรไม่ได้มาตรฐาน</v>
      </c>
    </row>
    <row r="5" spans="1:18" ht="47.25" customHeight="1" x14ac:dyDescent="0.55000000000000004">
      <c r="A5" s="153" t="s">
        <v>43</v>
      </c>
      <c r="B5" s="103">
        <v>2.1</v>
      </c>
      <c r="C5" s="88" t="s">
        <v>53</v>
      </c>
      <c r="D5" s="104"/>
      <c r="E5" s="105" t="s">
        <v>64</v>
      </c>
      <c r="F5" s="55"/>
      <c r="G5" s="54"/>
      <c r="H5" s="42"/>
      <c r="I5" s="89" t="s">
        <v>33</v>
      </c>
      <c r="J5" s="51">
        <v>2</v>
      </c>
      <c r="K5" s="228" t="s">
        <v>39</v>
      </c>
      <c r="L5" s="18" t="s">
        <v>35</v>
      </c>
      <c r="M5" s="18" t="s">
        <v>35</v>
      </c>
      <c r="N5" s="18" t="s">
        <v>35</v>
      </c>
      <c r="O5" s="18" t="s">
        <v>35</v>
      </c>
      <c r="P5" s="26"/>
      <c r="Q5" s="19"/>
    </row>
    <row r="6" spans="1:18" ht="72" customHeight="1" x14ac:dyDescent="0.55000000000000004">
      <c r="A6" s="154"/>
      <c r="B6" s="103">
        <v>2.2000000000000002</v>
      </c>
      <c r="C6" s="91" t="s">
        <v>61</v>
      </c>
      <c r="D6" s="104"/>
      <c r="E6" s="105" t="s">
        <v>69</v>
      </c>
      <c r="F6" s="55"/>
      <c r="G6" s="54"/>
      <c r="H6" s="43"/>
      <c r="I6" s="71" t="s">
        <v>33</v>
      </c>
      <c r="J6" s="51">
        <v>3</v>
      </c>
      <c r="K6" s="228"/>
      <c r="L6" s="51">
        <v>3</v>
      </c>
      <c r="M6" s="18">
        <f>G7</f>
        <v>0</v>
      </c>
      <c r="N6" s="18">
        <f>G8</f>
        <v>0</v>
      </c>
      <c r="O6" s="18">
        <f>G9</f>
        <v>0</v>
      </c>
      <c r="P6" s="18" t="e">
        <f>AVERAGE(G7:G9)</f>
        <v>#DIV/0!</v>
      </c>
      <c r="Q6" s="19" t="e">
        <f t="shared" ref="Q6:Q11" si="0">IF(P6&lt;2.01,"คุณภาพน้อย",IF(P6&lt;3.01,"คุณภาพปานกลาง",IF(P6&lt;4.01,"คุณภาพดี",IF(P6&gt;=4.01,"คุณภาพดีมาก"))))</f>
        <v>#DIV/0!</v>
      </c>
    </row>
    <row r="7" spans="1:18" ht="24.95" customHeight="1" x14ac:dyDescent="0.55000000000000004">
      <c r="A7" s="92" t="s">
        <v>44</v>
      </c>
      <c r="B7" s="93">
        <v>3.1</v>
      </c>
      <c r="C7" s="94" t="s">
        <v>54</v>
      </c>
      <c r="D7" s="155"/>
      <c r="E7" s="156"/>
      <c r="F7" s="157"/>
      <c r="G7" s="2"/>
      <c r="H7" s="12" t="e">
        <f>AVERAGE(G7:G9)</f>
        <v>#DIV/0!</v>
      </c>
      <c r="I7" s="71" t="s">
        <v>31</v>
      </c>
      <c r="J7" s="51">
        <v>4</v>
      </c>
      <c r="K7" s="228"/>
      <c r="L7" s="51">
        <v>3</v>
      </c>
      <c r="M7" s="18" t="e">
        <f>G11</f>
        <v>#DIV/0!</v>
      </c>
      <c r="N7" s="18">
        <f>G10</f>
        <v>0</v>
      </c>
      <c r="O7" s="18">
        <f>G16</f>
        <v>0</v>
      </c>
      <c r="P7" s="18" t="e">
        <f>(G10+G11+G16)/3</f>
        <v>#DIV/0!</v>
      </c>
      <c r="Q7" s="19" t="e">
        <f t="shared" si="0"/>
        <v>#DIV/0!</v>
      </c>
    </row>
    <row r="8" spans="1:18" ht="24.95" customHeight="1" x14ac:dyDescent="0.55000000000000004">
      <c r="A8" s="95"/>
      <c r="B8" s="93">
        <v>3.2</v>
      </c>
      <c r="C8" s="94" t="s">
        <v>1</v>
      </c>
      <c r="D8" s="155"/>
      <c r="E8" s="156"/>
      <c r="F8" s="157"/>
      <c r="G8" s="2"/>
      <c r="H8" s="14"/>
      <c r="I8" s="71" t="s">
        <v>32</v>
      </c>
      <c r="J8" s="51">
        <v>5</v>
      </c>
      <c r="K8" s="228"/>
      <c r="L8" s="51">
        <v>4</v>
      </c>
      <c r="M8" s="18">
        <f>G17</f>
        <v>0</v>
      </c>
      <c r="N8" s="18" t="e">
        <f>AVERAGE(G18:G19)</f>
        <v>#DIV/0!</v>
      </c>
      <c r="O8" s="18" t="e">
        <f>G20</f>
        <v>#DIV/0!</v>
      </c>
      <c r="P8" s="18" t="e">
        <f>AVERAGE(G17:G20)</f>
        <v>#DIV/0!</v>
      </c>
      <c r="Q8" s="19" t="e">
        <f t="shared" si="0"/>
        <v>#DIV/0!</v>
      </c>
    </row>
    <row r="9" spans="1:18" ht="24.95" customHeight="1" x14ac:dyDescent="0.55000000000000004">
      <c r="A9" s="96"/>
      <c r="B9" s="93">
        <v>3.3</v>
      </c>
      <c r="C9" s="94" t="s">
        <v>2</v>
      </c>
      <c r="D9" s="155"/>
      <c r="E9" s="156"/>
      <c r="F9" s="157"/>
      <c r="G9" s="2"/>
      <c r="H9" s="13"/>
      <c r="I9" s="71" t="s">
        <v>33</v>
      </c>
      <c r="J9" s="51">
        <v>6</v>
      </c>
      <c r="K9" s="228"/>
      <c r="L9" s="51">
        <v>1</v>
      </c>
      <c r="M9" s="18" t="s">
        <v>35</v>
      </c>
      <c r="N9" s="18">
        <f>G21</f>
        <v>0</v>
      </c>
      <c r="O9" s="18" t="s">
        <v>35</v>
      </c>
      <c r="P9" s="18">
        <f>G21</f>
        <v>0</v>
      </c>
      <c r="Q9" s="19" t="str">
        <f t="shared" si="0"/>
        <v>คุณภาพน้อย</v>
      </c>
    </row>
    <row r="10" spans="1:18" ht="24.95" customHeight="1" x14ac:dyDescent="0.55000000000000004">
      <c r="A10" s="92" t="s">
        <v>45</v>
      </c>
      <c r="B10" s="93">
        <v>4.0999999999999996</v>
      </c>
      <c r="C10" s="94" t="s">
        <v>3</v>
      </c>
      <c r="D10" s="155"/>
      <c r="E10" s="156"/>
      <c r="F10" s="157"/>
      <c r="G10" s="2"/>
      <c r="H10" s="14" t="e">
        <f>(G10+G11+G16)/3</f>
        <v>#DIV/0!</v>
      </c>
      <c r="I10" s="89" t="s">
        <v>32</v>
      </c>
      <c r="J10" s="52" t="s">
        <v>27</v>
      </c>
      <c r="K10" s="228"/>
      <c r="L10" s="51">
        <f>SUM(L5:L9)</f>
        <v>11</v>
      </c>
      <c r="M10" s="51">
        <v>3</v>
      </c>
      <c r="N10" s="51">
        <v>5</v>
      </c>
      <c r="O10" s="51">
        <v>5</v>
      </c>
      <c r="P10" s="26"/>
      <c r="Q10" s="63"/>
    </row>
    <row r="11" spans="1:18" ht="24.95" customHeight="1" x14ac:dyDescent="0.55000000000000004">
      <c r="A11" s="95"/>
      <c r="B11" s="93">
        <v>4.2</v>
      </c>
      <c r="C11" s="94" t="s">
        <v>4</v>
      </c>
      <c r="D11" s="158"/>
      <c r="E11" s="159"/>
      <c r="F11" s="160"/>
      <c r="G11" s="4" t="e">
        <f>AVERAGE(G12:G15)</f>
        <v>#DIV/0!</v>
      </c>
      <c r="H11" s="14"/>
      <c r="I11" s="71" t="s">
        <v>31</v>
      </c>
      <c r="J11" s="229" t="s">
        <v>23</v>
      </c>
      <c r="K11" s="229"/>
      <c r="L11" s="229"/>
      <c r="M11" s="18" t="e">
        <f>(G7+G11+G17)/3</f>
        <v>#DIV/0!</v>
      </c>
      <c r="N11" s="18">
        <f>(G8+G10+G18+G19+G21)/5</f>
        <v>0</v>
      </c>
      <c r="O11" s="18" t="e">
        <f>(G9+G16+G20)/3</f>
        <v>#DIV/0!</v>
      </c>
      <c r="P11" s="22" t="e">
        <f>G24</f>
        <v>#DIV/0!</v>
      </c>
      <c r="Q11" s="19" t="e">
        <f t="shared" si="0"/>
        <v>#DIV/0!</v>
      </c>
    </row>
    <row r="12" spans="1:18" ht="24.95" customHeight="1" x14ac:dyDescent="0.55000000000000004">
      <c r="A12" s="98"/>
      <c r="B12" s="161"/>
      <c r="C12" s="100" t="s">
        <v>12</v>
      </c>
      <c r="D12" s="28"/>
      <c r="E12" s="28"/>
      <c r="F12" s="3" t="e">
        <f>D12/E12*100</f>
        <v>#DIV/0!</v>
      </c>
      <c r="G12" s="29" t="e">
        <f>IF((F12*5/100)&gt;=5,5,F12*5/100)</f>
        <v>#DIV/0!</v>
      </c>
      <c r="H12" s="14"/>
      <c r="I12" s="101"/>
      <c r="J12" s="223" t="s">
        <v>26</v>
      </c>
      <c r="K12" s="223"/>
      <c r="L12" s="223"/>
      <c r="M12" s="230" t="e">
        <f>IF(M11&lt;2.01,"คุณภาพน้อย",IF(M11&lt;3.01,"คุณภาพปานกลาง",IF(M11&lt;4.01,"คุณภาพดี",IF(M11&gt;=4.01,"คุณภาพดีมาก"))))</f>
        <v>#DIV/0!</v>
      </c>
      <c r="N12" s="230" t="str">
        <f t="shared" ref="N12:O12" si="1">IF(N11&lt;2.01,"คุณภาพน้อย",IF(N11&lt;3.01,"คุณภาพปานกลาง",IF(N11&lt;4.01,"คุณภาพดี",IF(N11&gt;=4.01,"คุณภาพดีมาก"))))</f>
        <v>คุณภาพน้อย</v>
      </c>
      <c r="O12" s="230" t="e">
        <f t="shared" si="1"/>
        <v>#DIV/0!</v>
      </c>
      <c r="P12" s="225"/>
      <c r="Q12" s="225"/>
      <c r="R12" s="102"/>
    </row>
    <row r="13" spans="1:18" ht="24.95" customHeight="1" x14ac:dyDescent="0.55000000000000004">
      <c r="A13" s="98"/>
      <c r="B13" s="161"/>
      <c r="C13" s="100" t="s">
        <v>13</v>
      </c>
      <c r="D13" s="28"/>
      <c r="E13" s="28"/>
      <c r="F13" s="3" t="e">
        <f>D13/E13*100</f>
        <v>#DIV/0!</v>
      </c>
      <c r="G13" s="29" t="e">
        <f>IF((F13*5/100)&gt;=5,5,F13*5/100)</f>
        <v>#DIV/0!</v>
      </c>
      <c r="H13" s="14"/>
      <c r="I13" s="101"/>
      <c r="J13" s="223"/>
      <c r="K13" s="223"/>
      <c r="L13" s="223"/>
      <c r="M13" s="230"/>
      <c r="N13" s="230"/>
      <c r="O13" s="230"/>
      <c r="P13" s="225"/>
      <c r="Q13" s="225"/>
      <c r="R13" s="102"/>
    </row>
    <row r="14" spans="1:18" ht="24.95" customHeight="1" x14ac:dyDescent="0.55000000000000004">
      <c r="A14" s="98"/>
      <c r="B14" s="161"/>
      <c r="C14" s="100" t="s">
        <v>14</v>
      </c>
      <c r="D14" s="28"/>
      <c r="E14" s="28"/>
      <c r="F14" s="3" t="e">
        <f>D14/E14*100</f>
        <v>#DIV/0!</v>
      </c>
      <c r="G14" s="29" t="e">
        <f>IF((F14*5/60)&gt;=5,5,F14*5/60)</f>
        <v>#DIV/0!</v>
      </c>
      <c r="H14" s="14"/>
      <c r="I14" s="101"/>
      <c r="J14" s="102"/>
      <c r="K14" s="102"/>
      <c r="L14" s="102"/>
      <c r="M14" s="102"/>
      <c r="N14" s="102"/>
      <c r="O14" s="102"/>
      <c r="P14" s="102"/>
      <c r="Q14" s="102"/>
      <c r="R14" s="102"/>
    </row>
    <row r="15" spans="1:18" ht="49.5" customHeight="1" x14ac:dyDescent="0.55000000000000004">
      <c r="A15" s="95"/>
      <c r="B15" s="161"/>
      <c r="C15" s="162" t="s">
        <v>19</v>
      </c>
      <c r="D15" s="30"/>
      <c r="E15" s="30"/>
      <c r="F15" s="31" t="e">
        <f>D15/E15</f>
        <v>#DIV/0!</v>
      </c>
      <c r="G15" s="32" t="e">
        <f>IF((F15*5/2.5)&gt;=5,5,F15*5/2.5)</f>
        <v>#DIV/0!</v>
      </c>
      <c r="H15" s="14"/>
    </row>
    <row r="16" spans="1:18" ht="24.95" customHeight="1" x14ac:dyDescent="0.55000000000000004">
      <c r="A16" s="36"/>
      <c r="B16" s="93">
        <v>4.3</v>
      </c>
      <c r="C16" s="163" t="s">
        <v>5</v>
      </c>
      <c r="D16" s="155"/>
      <c r="E16" s="156"/>
      <c r="F16" s="164"/>
      <c r="G16" s="2"/>
      <c r="H16" s="36"/>
      <c r="I16" s="71" t="s">
        <v>33</v>
      </c>
    </row>
    <row r="17" spans="1:18" ht="49.5" customHeight="1" x14ac:dyDescent="0.55000000000000004">
      <c r="A17" s="204" t="s">
        <v>57</v>
      </c>
      <c r="B17" s="103">
        <v>5.0999999999999996</v>
      </c>
      <c r="C17" s="88" t="s">
        <v>55</v>
      </c>
      <c r="D17" s="155"/>
      <c r="E17" s="156"/>
      <c r="F17" s="164"/>
      <c r="G17" s="2"/>
      <c r="H17" s="42" t="e">
        <f>AVERAGE(G17:G20)</f>
        <v>#DIV/0!</v>
      </c>
      <c r="I17" s="71" t="s">
        <v>31</v>
      </c>
    </row>
    <row r="18" spans="1:18" ht="24.95" customHeight="1" x14ac:dyDescent="0.55000000000000004">
      <c r="A18" s="205"/>
      <c r="B18" s="93">
        <v>5.2</v>
      </c>
      <c r="C18" s="94" t="s">
        <v>6</v>
      </c>
      <c r="D18" s="155"/>
      <c r="E18" s="156"/>
      <c r="F18" s="164"/>
      <c r="G18" s="2"/>
      <c r="H18" s="14"/>
      <c r="I18" s="71" t="s">
        <v>32</v>
      </c>
    </row>
    <row r="19" spans="1:18" ht="24.95" customHeight="1" x14ac:dyDescent="0.55000000000000004">
      <c r="A19" s="205"/>
      <c r="B19" s="93">
        <v>5.3</v>
      </c>
      <c r="C19" s="94" t="s">
        <v>7</v>
      </c>
      <c r="D19" s="155"/>
      <c r="E19" s="156"/>
      <c r="F19" s="164"/>
      <c r="G19" s="2"/>
      <c r="H19" s="14"/>
      <c r="I19" s="71" t="s">
        <v>32</v>
      </c>
    </row>
    <row r="20" spans="1:18" ht="24.95" customHeight="1" x14ac:dyDescent="0.55000000000000004">
      <c r="A20" s="96"/>
      <c r="B20" s="93">
        <v>5.4</v>
      </c>
      <c r="C20" s="94" t="s">
        <v>8</v>
      </c>
      <c r="D20" s="33"/>
      <c r="E20" s="33"/>
      <c r="F20" s="34" t="e">
        <f>D20/E20*100</f>
        <v>#DIV/0!</v>
      </c>
      <c r="G20" s="4" t="e">
        <f>IF(F20&lt;80,0,IF(F20=80,3.5,IF(F20&lt;90,4,IF(F20&lt;95,4.5,IF(F20&lt;100,4.75,IF(F20=100,5))))))</f>
        <v>#DIV/0!</v>
      </c>
      <c r="H20" s="13"/>
      <c r="I20" s="71" t="s">
        <v>33</v>
      </c>
    </row>
    <row r="21" spans="1:18" s="168" customFormat="1" ht="47.25" customHeight="1" x14ac:dyDescent="0.25">
      <c r="A21" s="107" t="s">
        <v>46</v>
      </c>
      <c r="B21" s="108">
        <v>6.1</v>
      </c>
      <c r="C21" s="88" t="s">
        <v>56</v>
      </c>
      <c r="D21" s="165"/>
      <c r="E21" s="166"/>
      <c r="F21" s="167"/>
      <c r="G21" s="47"/>
      <c r="H21" s="43" t="e">
        <f>AVERAGE(G21)</f>
        <v>#DIV/0!</v>
      </c>
      <c r="I21" s="71" t="s">
        <v>32</v>
      </c>
    </row>
    <row r="22" spans="1:18" ht="24.95" customHeight="1" x14ac:dyDescent="0.55000000000000004">
      <c r="R22" s="113"/>
    </row>
    <row r="23" spans="1:18" ht="24.95" customHeight="1" x14ac:dyDescent="0.55000000000000004">
      <c r="F23" s="169" t="s">
        <v>22</v>
      </c>
      <c r="G23" s="169" t="s">
        <v>23</v>
      </c>
    </row>
    <row r="24" spans="1:18" ht="24.95" customHeight="1" x14ac:dyDescent="0.55000000000000004">
      <c r="B24" s="121" t="s">
        <v>49</v>
      </c>
      <c r="C24" s="170"/>
      <c r="D24" s="171">
        <v>11</v>
      </c>
      <c r="E24" s="172" t="s">
        <v>58</v>
      </c>
      <c r="F24" s="37" t="e">
        <f>G5+G6+G7+G8+G9+G10+G11+G16+G17+G18+G19+G20+G21</f>
        <v>#DIV/0!</v>
      </c>
      <c r="G24" s="38" t="e">
        <f>F24/D24</f>
        <v>#DIV/0!</v>
      </c>
      <c r="H24" s="129"/>
    </row>
    <row r="25" spans="1:18" ht="24.95" hidden="1" customHeight="1" x14ac:dyDescent="0.55000000000000004">
      <c r="B25" s="173"/>
      <c r="C25" s="174"/>
      <c r="D25" s="175">
        <v>11</v>
      </c>
      <c r="E25" s="174" t="s">
        <v>58</v>
      </c>
      <c r="F25" s="39" t="e">
        <f>G5+G6+G7+G8+G9+G10+G11+G16+G17+G18+G19+G20+G21</f>
        <v>#DIV/0!</v>
      </c>
      <c r="G25" s="40" t="e">
        <f>F25/12</f>
        <v>#DIV/0!</v>
      </c>
    </row>
    <row r="26" spans="1:18" ht="24.95" customHeight="1" x14ac:dyDescent="0.55000000000000004">
      <c r="B26" s="176" t="s">
        <v>70</v>
      </c>
      <c r="C26" s="177"/>
      <c r="D26" s="178"/>
      <c r="E26" s="177"/>
      <c r="F26" s="24"/>
      <c r="G26" s="25"/>
    </row>
    <row r="27" spans="1:18" ht="24.95" customHeight="1" x14ac:dyDescent="0.55000000000000004"/>
  </sheetData>
  <sheetProtection sheet="1" objects="1" scenarios="1" selectLockedCells="1"/>
  <mergeCells count="11">
    <mergeCell ref="A17:A19"/>
    <mergeCell ref="Q12:Q13"/>
    <mergeCell ref="B3:C3"/>
    <mergeCell ref="K4:P4"/>
    <mergeCell ref="K5:K10"/>
    <mergeCell ref="J11:L11"/>
    <mergeCell ref="J12:L13"/>
    <mergeCell ref="M12:M13"/>
    <mergeCell ref="N12:N13"/>
    <mergeCell ref="O12:O13"/>
    <mergeCell ref="P12:P13"/>
  </mergeCells>
  <pageMargins left="0.28000000000000003" right="0.28000000000000003" top="0.75" bottom="0.75" header="0.3" footer="0.3"/>
  <pageSetup paperSize="9" scale="53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26"/>
  <sheetViews>
    <sheetView zoomScale="60" zoomScaleNormal="60" workbookViewId="0">
      <pane xSplit="3" ySplit="3" topLeftCell="D4" activePane="bottomRight" state="frozen"/>
      <selection pane="topRight" activeCell="C1" sqref="C1"/>
      <selection pane="bottomLeft" activeCell="A3" sqref="A3"/>
      <selection pane="bottomRight" activeCell="G16" sqref="G16"/>
    </sheetView>
  </sheetViews>
  <sheetFormatPr defaultRowHeight="24" x14ac:dyDescent="0.55000000000000004"/>
  <cols>
    <col min="1" max="1" width="21" style="85" customWidth="1"/>
    <col min="2" max="2" width="6.5703125" style="85" customWidth="1"/>
    <col min="3" max="3" width="75.42578125" style="110" customWidth="1"/>
    <col min="4" max="5" width="10.140625" style="110" customWidth="1"/>
    <col min="6" max="6" width="11.42578125" style="120" customWidth="1"/>
    <col min="7" max="7" width="11.28515625" style="120" customWidth="1"/>
    <col min="8" max="8" width="18.85546875" style="85" customWidth="1"/>
    <col min="9" max="9" width="7.42578125" style="71" customWidth="1"/>
    <col min="10" max="10" width="12.7109375" style="85" customWidth="1"/>
    <col min="11" max="11" width="9.140625" style="85" customWidth="1"/>
    <col min="12" max="12" width="7.7109375" style="85" customWidth="1"/>
    <col min="13" max="14" width="8.7109375" style="85" customWidth="1"/>
    <col min="15" max="15" width="9.42578125" style="85" customWidth="1"/>
    <col min="16" max="16" width="8.7109375" style="85" customWidth="1"/>
    <col min="17" max="17" width="30.42578125" style="85" customWidth="1"/>
    <col min="18" max="16384" width="9.140625" style="85"/>
  </cols>
  <sheetData>
    <row r="1" spans="1:26" s="141" customFormat="1" ht="30" customHeight="1" x14ac:dyDescent="0.25">
      <c r="A1" s="140" t="s">
        <v>50</v>
      </c>
      <c r="B1" s="140"/>
      <c r="C1" s="68"/>
      <c r="D1" s="142" t="s">
        <v>21</v>
      </c>
      <c r="E1" s="142"/>
      <c r="F1" s="143"/>
      <c r="G1" s="143"/>
      <c r="H1" s="58"/>
      <c r="I1" s="71"/>
      <c r="J1" s="58"/>
      <c r="K1" s="58"/>
      <c r="L1" s="58"/>
      <c r="M1" s="58"/>
      <c r="N1" s="58"/>
      <c r="O1" s="58"/>
      <c r="P1" s="58"/>
      <c r="Q1" s="58"/>
      <c r="R1" s="58"/>
    </row>
    <row r="2" spans="1:26" s="58" customFormat="1" ht="30" customHeight="1" x14ac:dyDescent="0.25">
      <c r="A2" s="35" t="s">
        <v>51</v>
      </c>
      <c r="C2" s="59"/>
      <c r="D2" s="145"/>
      <c r="E2" s="145"/>
      <c r="F2" s="146"/>
      <c r="G2" s="146"/>
      <c r="H2" s="76"/>
      <c r="I2" s="71"/>
      <c r="J2" s="59" t="s">
        <v>41</v>
      </c>
    </row>
    <row r="3" spans="1:26" s="147" customFormat="1" ht="105" customHeight="1" x14ac:dyDescent="0.55000000000000004">
      <c r="A3" s="60" t="s">
        <v>36</v>
      </c>
      <c r="B3" s="223" t="s">
        <v>17</v>
      </c>
      <c r="C3" s="223"/>
      <c r="D3" s="53" t="s">
        <v>10</v>
      </c>
      <c r="E3" s="53" t="s">
        <v>11</v>
      </c>
      <c r="F3" s="53" t="s">
        <v>15</v>
      </c>
      <c r="G3" s="60" t="s">
        <v>9</v>
      </c>
      <c r="H3" s="53" t="s">
        <v>38</v>
      </c>
      <c r="I3" s="77"/>
      <c r="J3" s="60" t="s">
        <v>36</v>
      </c>
      <c r="K3" s="60" t="s">
        <v>29</v>
      </c>
      <c r="L3" s="60" t="s">
        <v>30</v>
      </c>
      <c r="M3" s="60" t="s">
        <v>31</v>
      </c>
      <c r="N3" s="60" t="s">
        <v>32</v>
      </c>
      <c r="O3" s="60" t="s">
        <v>33</v>
      </c>
      <c r="P3" s="60" t="s">
        <v>23</v>
      </c>
      <c r="Q3" s="78" t="s">
        <v>34</v>
      </c>
      <c r="R3" s="59"/>
      <c r="S3" s="59"/>
      <c r="T3" s="59"/>
      <c r="U3" s="59"/>
      <c r="V3" s="59"/>
      <c r="W3" s="59"/>
      <c r="X3" s="59"/>
      <c r="Y3" s="59"/>
      <c r="Z3" s="59"/>
    </row>
    <row r="4" spans="1:26" ht="24.95" customHeight="1" x14ac:dyDescent="0.55000000000000004">
      <c r="A4" s="79" t="s">
        <v>42</v>
      </c>
      <c r="B4" s="148">
        <v>1.1000000000000001</v>
      </c>
      <c r="C4" s="149" t="s">
        <v>0</v>
      </c>
      <c r="D4" s="150"/>
      <c r="E4" s="151"/>
      <c r="F4" s="152"/>
      <c r="G4" s="2"/>
      <c r="H4" s="11" t="str">
        <f>IF(G4=1,"ผ่านการประเมิน",IF(G4=0,"ไม่ผ่านการประเมิน"))</f>
        <v>ไม่ผ่านการประเมิน</v>
      </c>
      <c r="J4" s="51">
        <v>1</v>
      </c>
      <c r="K4" s="224" t="str">
        <f>IF(G4=1,"ผ่านการประเมิน",IF(G4=0,"ไม่ผ่านการประเมิน"))</f>
        <v>ไม่ผ่านการประเมิน</v>
      </c>
      <c r="L4" s="224"/>
      <c r="M4" s="224"/>
      <c r="N4" s="224"/>
      <c r="O4" s="224"/>
      <c r="P4" s="224"/>
      <c r="Q4" s="51" t="str">
        <f>IF(G4=1,"หลักสูตรได้มาตรฐาน",IF(G4=0,"หลักสูตรไม่ได้มาตรฐาน"))</f>
        <v>หลักสูตรไม่ได้มาตรฐาน</v>
      </c>
    </row>
    <row r="5" spans="1:26" ht="47.25" customHeight="1" x14ac:dyDescent="0.55000000000000004">
      <c r="A5" s="153" t="s">
        <v>43</v>
      </c>
      <c r="B5" s="103">
        <v>2.1</v>
      </c>
      <c r="C5" s="88" t="s">
        <v>53</v>
      </c>
      <c r="D5" s="33"/>
      <c r="E5" s="33"/>
      <c r="F5" s="4" t="e">
        <f>D5/E5</f>
        <v>#DIV/0!</v>
      </c>
      <c r="G5" s="4" t="e">
        <f>F5</f>
        <v>#DIV/0!</v>
      </c>
      <c r="H5" s="42" t="e">
        <f>AVERAGE(G5:G6)</f>
        <v>#DIV/0!</v>
      </c>
      <c r="I5" s="89" t="s">
        <v>33</v>
      </c>
      <c r="J5" s="44">
        <v>2</v>
      </c>
      <c r="K5" s="228" t="s">
        <v>39</v>
      </c>
      <c r="L5" s="44">
        <v>2</v>
      </c>
      <c r="M5" s="45" t="s">
        <v>35</v>
      </c>
      <c r="N5" s="45" t="s">
        <v>35</v>
      </c>
      <c r="O5" s="45" t="e">
        <f>AVERAGE(G5:G6)</f>
        <v>#DIV/0!</v>
      </c>
      <c r="P5" s="45" t="e">
        <f>AVERAGE(G5:G6)</f>
        <v>#DIV/0!</v>
      </c>
      <c r="Q5" s="62" t="e">
        <f>IF(P5&lt;2.01,"คุณภาพน้อย",IF(P5&lt;3.01,"คุณภาพปานกลาง",IF(P5&lt;4.01,"คุณภาพดี",IF(P5&gt;=4.01,"คุณภาพดีมาก"))))</f>
        <v>#DIV/0!</v>
      </c>
    </row>
    <row r="6" spans="1:26" ht="72" customHeight="1" x14ac:dyDescent="0.55000000000000004">
      <c r="A6" s="154"/>
      <c r="B6" s="103">
        <v>2.2000000000000002</v>
      </c>
      <c r="C6" s="91" t="s">
        <v>61</v>
      </c>
      <c r="D6" s="33"/>
      <c r="E6" s="33"/>
      <c r="F6" s="4" t="e">
        <f>D6/E6*100</f>
        <v>#DIV/0!</v>
      </c>
      <c r="G6" s="4" t="e">
        <f>IF((F6*5/80)&gt;=5,5,F6*5/80)</f>
        <v>#DIV/0!</v>
      </c>
      <c r="H6" s="43"/>
      <c r="I6" s="71" t="s">
        <v>33</v>
      </c>
      <c r="J6" s="44">
        <v>3</v>
      </c>
      <c r="K6" s="228"/>
      <c r="L6" s="44">
        <v>3</v>
      </c>
      <c r="M6" s="45">
        <f>G7</f>
        <v>0</v>
      </c>
      <c r="N6" s="45">
        <f>G8</f>
        <v>0</v>
      </c>
      <c r="O6" s="45">
        <f>G9</f>
        <v>0</v>
      </c>
      <c r="P6" s="45" t="e">
        <f>AVERAGE(G7:G9)</f>
        <v>#DIV/0!</v>
      </c>
      <c r="Q6" s="62" t="e">
        <f t="shared" ref="Q6:Q11" si="0">IF(P6&lt;2.01,"คุณภาพน้อย",IF(P6&lt;3.01,"คุณภาพปานกลาง",IF(P6&lt;4.01,"คุณภาพดี",IF(P6&gt;=4.01,"คุณภาพดีมาก"))))</f>
        <v>#DIV/0!</v>
      </c>
    </row>
    <row r="7" spans="1:26" ht="24.95" customHeight="1" x14ac:dyDescent="0.55000000000000004">
      <c r="A7" s="92" t="s">
        <v>44</v>
      </c>
      <c r="B7" s="93">
        <v>3.1</v>
      </c>
      <c r="C7" s="163" t="s">
        <v>54</v>
      </c>
      <c r="D7" s="150"/>
      <c r="E7" s="151"/>
      <c r="F7" s="179"/>
      <c r="G7" s="2"/>
      <c r="H7" s="12" t="e">
        <f>AVERAGE(G7:G9)</f>
        <v>#DIV/0!</v>
      </c>
      <c r="I7" s="71" t="s">
        <v>31</v>
      </c>
      <c r="J7" s="51">
        <v>4</v>
      </c>
      <c r="K7" s="228"/>
      <c r="L7" s="51">
        <v>3</v>
      </c>
      <c r="M7" s="18" t="e">
        <f>G11</f>
        <v>#DIV/0!</v>
      </c>
      <c r="N7" s="18">
        <f>G10</f>
        <v>0</v>
      </c>
      <c r="O7" s="18">
        <f>G16</f>
        <v>0</v>
      </c>
      <c r="P7" s="18" t="e">
        <f>(G10+G11+G16)/3</f>
        <v>#DIV/0!</v>
      </c>
      <c r="Q7" s="19" t="e">
        <f t="shared" si="0"/>
        <v>#DIV/0!</v>
      </c>
    </row>
    <row r="8" spans="1:26" ht="24.95" customHeight="1" x14ac:dyDescent="0.55000000000000004">
      <c r="A8" s="95"/>
      <c r="B8" s="93">
        <v>3.2</v>
      </c>
      <c r="C8" s="163" t="s">
        <v>1</v>
      </c>
      <c r="D8" s="150"/>
      <c r="E8" s="151"/>
      <c r="F8" s="179"/>
      <c r="G8" s="2"/>
      <c r="H8" s="14"/>
      <c r="I8" s="71" t="s">
        <v>32</v>
      </c>
      <c r="J8" s="51">
        <v>5</v>
      </c>
      <c r="K8" s="228"/>
      <c r="L8" s="51">
        <v>4</v>
      </c>
      <c r="M8" s="18">
        <f>G17</f>
        <v>0</v>
      </c>
      <c r="N8" s="18" t="e">
        <f>AVERAGE(G18:G19)</f>
        <v>#DIV/0!</v>
      </c>
      <c r="O8" s="18" t="e">
        <f>G20</f>
        <v>#DIV/0!</v>
      </c>
      <c r="P8" s="18" t="e">
        <f>AVERAGE(G17:G20)</f>
        <v>#DIV/0!</v>
      </c>
      <c r="Q8" s="19" t="e">
        <f t="shared" si="0"/>
        <v>#DIV/0!</v>
      </c>
    </row>
    <row r="9" spans="1:26" ht="24.95" customHeight="1" x14ac:dyDescent="0.55000000000000004">
      <c r="A9" s="96"/>
      <c r="B9" s="93">
        <v>3.3</v>
      </c>
      <c r="C9" s="163" t="s">
        <v>2</v>
      </c>
      <c r="D9" s="150"/>
      <c r="E9" s="151"/>
      <c r="F9" s="179"/>
      <c r="G9" s="2"/>
      <c r="H9" s="13"/>
      <c r="I9" s="71" t="s">
        <v>33</v>
      </c>
      <c r="J9" s="51">
        <v>6</v>
      </c>
      <c r="K9" s="228"/>
      <c r="L9" s="51">
        <v>1</v>
      </c>
      <c r="M9" s="18" t="s">
        <v>35</v>
      </c>
      <c r="N9" s="18">
        <f>G21</f>
        <v>0</v>
      </c>
      <c r="O9" s="18" t="s">
        <v>35</v>
      </c>
      <c r="P9" s="18">
        <f>G21</f>
        <v>0</v>
      </c>
      <c r="Q9" s="19" t="str">
        <f t="shared" si="0"/>
        <v>คุณภาพน้อย</v>
      </c>
    </row>
    <row r="10" spans="1:26" ht="24.95" customHeight="1" x14ac:dyDescent="0.55000000000000004">
      <c r="A10" s="92" t="s">
        <v>45</v>
      </c>
      <c r="B10" s="93">
        <v>4.0999999999999996</v>
      </c>
      <c r="C10" s="163" t="s">
        <v>3</v>
      </c>
      <c r="D10" s="150"/>
      <c r="E10" s="151"/>
      <c r="F10" s="179"/>
      <c r="G10" s="2"/>
      <c r="H10" s="14" t="e">
        <f>(G10+G11+G16)/3</f>
        <v>#DIV/0!</v>
      </c>
      <c r="I10" s="89" t="s">
        <v>32</v>
      </c>
      <c r="J10" s="52" t="s">
        <v>27</v>
      </c>
      <c r="K10" s="228"/>
      <c r="L10" s="51">
        <f>SUM(L5:L9)</f>
        <v>13</v>
      </c>
      <c r="M10" s="51">
        <v>3</v>
      </c>
      <c r="N10" s="51">
        <v>5</v>
      </c>
      <c r="O10" s="51">
        <v>5</v>
      </c>
      <c r="P10" s="20"/>
      <c r="Q10" s="21"/>
    </row>
    <row r="11" spans="1:26" ht="24.95" customHeight="1" x14ac:dyDescent="0.55000000000000004">
      <c r="A11" s="95"/>
      <c r="B11" s="93">
        <v>4.2</v>
      </c>
      <c r="C11" s="163" t="s">
        <v>4</v>
      </c>
      <c r="D11" s="165"/>
      <c r="E11" s="166"/>
      <c r="F11" s="180"/>
      <c r="G11" s="4" t="e">
        <f>AVERAGE(G12:G15)</f>
        <v>#DIV/0!</v>
      </c>
      <c r="H11" s="14"/>
      <c r="I11" s="71" t="s">
        <v>31</v>
      </c>
      <c r="J11" s="229" t="s">
        <v>23</v>
      </c>
      <c r="K11" s="229"/>
      <c r="L11" s="229"/>
      <c r="M11" s="18" t="e">
        <f>(G7+G11+G17)/3</f>
        <v>#DIV/0!</v>
      </c>
      <c r="N11" s="18">
        <f>(G8+G10+G18+G19+G21)/5</f>
        <v>0</v>
      </c>
      <c r="O11" s="18" t="e">
        <f>(G5+G6+G9+G16+G20)/5</f>
        <v>#DIV/0!</v>
      </c>
      <c r="P11" s="22" t="e">
        <f>G24</f>
        <v>#DIV/0!</v>
      </c>
      <c r="Q11" s="19" t="e">
        <f t="shared" si="0"/>
        <v>#DIV/0!</v>
      </c>
    </row>
    <row r="12" spans="1:26" ht="24.95" customHeight="1" x14ac:dyDescent="0.55000000000000004">
      <c r="A12" s="98"/>
      <c r="B12" s="161"/>
      <c r="C12" s="100" t="s">
        <v>12</v>
      </c>
      <c r="D12" s="28"/>
      <c r="E12" s="28"/>
      <c r="F12" s="3" t="e">
        <f>D12/E12*100</f>
        <v>#DIV/0!</v>
      </c>
      <c r="G12" s="29" t="e">
        <f>IF((F12*5/100)&gt;=5,5,F12*5/100)</f>
        <v>#DIV/0!</v>
      </c>
      <c r="H12" s="14"/>
      <c r="I12" s="101"/>
      <c r="J12" s="223" t="s">
        <v>26</v>
      </c>
      <c r="K12" s="223"/>
      <c r="L12" s="223"/>
      <c r="M12" s="230" t="e">
        <f>IF(M11&lt;2.01,"คุณภาพน้อย",IF(M11&lt;3.01,"คุณภาพปานกลาง",IF(M11&lt;4.01,"คุณภาพดี",IF(M11&gt;=4.01,"คุณภาพดีมาก"))))</f>
        <v>#DIV/0!</v>
      </c>
      <c r="N12" s="230" t="str">
        <f t="shared" ref="N12:O12" si="1">IF(N11&lt;2.01,"คุณภาพน้อย",IF(N11&lt;3.01,"คุณภาพปานกลาง",IF(N11&lt;4.01,"คุณภาพดี",IF(N11&gt;=4.01,"คุณภาพดีมาก"))))</f>
        <v>คุณภาพน้อย</v>
      </c>
      <c r="O12" s="230" t="e">
        <f t="shared" si="1"/>
        <v>#DIV/0!</v>
      </c>
      <c r="P12" s="231"/>
      <c r="Q12" s="231"/>
      <c r="R12" s="102"/>
    </row>
    <row r="13" spans="1:26" ht="24.95" customHeight="1" x14ac:dyDescent="0.55000000000000004">
      <c r="A13" s="98"/>
      <c r="B13" s="161"/>
      <c r="C13" s="100" t="s">
        <v>13</v>
      </c>
      <c r="D13" s="28"/>
      <c r="E13" s="28"/>
      <c r="F13" s="3" t="e">
        <f>D13/E13*100</f>
        <v>#DIV/0!</v>
      </c>
      <c r="G13" s="29" t="e">
        <f>IF((F13*5/100)&gt;=5,5,F13*5/100)</f>
        <v>#DIV/0!</v>
      </c>
      <c r="H13" s="14"/>
      <c r="I13" s="101"/>
      <c r="J13" s="223"/>
      <c r="K13" s="223"/>
      <c r="L13" s="223"/>
      <c r="M13" s="230"/>
      <c r="N13" s="230"/>
      <c r="O13" s="230"/>
      <c r="P13" s="231"/>
      <c r="Q13" s="231"/>
      <c r="R13" s="102"/>
    </row>
    <row r="14" spans="1:26" ht="24.95" customHeight="1" x14ac:dyDescent="0.55000000000000004">
      <c r="A14" s="98"/>
      <c r="B14" s="161"/>
      <c r="C14" s="100" t="s">
        <v>14</v>
      </c>
      <c r="D14" s="28"/>
      <c r="E14" s="28"/>
      <c r="F14" s="3" t="e">
        <f>D14/E14*100</f>
        <v>#DIV/0!</v>
      </c>
      <c r="G14" s="29" t="e">
        <f>IF((F14*5/60)&gt;=5,5,F14*5/60)</f>
        <v>#DIV/0!</v>
      </c>
      <c r="H14" s="14"/>
      <c r="I14" s="101"/>
      <c r="J14" s="102"/>
      <c r="K14" s="102"/>
      <c r="L14" s="102"/>
      <c r="M14" s="102"/>
      <c r="N14" s="102"/>
      <c r="O14" s="102"/>
      <c r="P14" s="102"/>
      <c r="Q14" s="102"/>
      <c r="R14" s="102"/>
    </row>
    <row r="15" spans="1:26" s="168" customFormat="1" ht="48" x14ac:dyDescent="0.55000000000000004">
      <c r="A15" s="95"/>
      <c r="B15" s="181"/>
      <c r="C15" s="162" t="s">
        <v>19</v>
      </c>
      <c r="D15" s="30"/>
      <c r="E15" s="30"/>
      <c r="F15" s="31" t="e">
        <f>D15/E15</f>
        <v>#DIV/0!</v>
      </c>
      <c r="G15" s="32" t="e">
        <f>IF((F15*5/0.25)&gt;=5,5,F15*5/0.25)</f>
        <v>#DIV/0!</v>
      </c>
      <c r="H15" s="14"/>
      <c r="I15" s="71"/>
      <c r="J15" s="85"/>
      <c r="K15" s="85"/>
      <c r="L15" s="85"/>
      <c r="M15" s="85"/>
      <c r="N15" s="85"/>
      <c r="O15" s="85"/>
      <c r="P15" s="85"/>
      <c r="Q15" s="85"/>
      <c r="R15" s="85"/>
    </row>
    <row r="16" spans="1:26" ht="24.95" customHeight="1" x14ac:dyDescent="0.55000000000000004">
      <c r="A16" s="36"/>
      <c r="B16" s="93">
        <v>4.3</v>
      </c>
      <c r="C16" s="163" t="s">
        <v>5</v>
      </c>
      <c r="D16" s="150"/>
      <c r="E16" s="151"/>
      <c r="F16" s="152"/>
      <c r="G16" s="2"/>
      <c r="H16" s="36"/>
      <c r="I16" s="71" t="s">
        <v>33</v>
      </c>
    </row>
    <row r="17" spans="1:18" ht="49.5" customHeight="1" x14ac:dyDescent="0.55000000000000004">
      <c r="A17" s="204" t="s">
        <v>57</v>
      </c>
      <c r="B17" s="103">
        <v>5.0999999999999996</v>
      </c>
      <c r="C17" s="88" t="s">
        <v>55</v>
      </c>
      <c r="D17" s="150"/>
      <c r="E17" s="166"/>
      <c r="F17" s="167"/>
      <c r="G17" s="47"/>
      <c r="H17" s="42" t="e">
        <f>AVERAGE(G17:G20)</f>
        <v>#DIV/0!</v>
      </c>
      <c r="I17" s="71" t="s">
        <v>31</v>
      </c>
    </row>
    <row r="18" spans="1:18" ht="24.95" customHeight="1" x14ac:dyDescent="0.55000000000000004">
      <c r="A18" s="205"/>
      <c r="B18" s="93">
        <v>5.2</v>
      </c>
      <c r="C18" s="163" t="s">
        <v>6</v>
      </c>
      <c r="D18" s="150"/>
      <c r="E18" s="151"/>
      <c r="F18" s="152"/>
      <c r="G18" s="2"/>
      <c r="H18" s="14"/>
      <c r="I18" s="71" t="s">
        <v>32</v>
      </c>
    </row>
    <row r="19" spans="1:18" ht="24.95" customHeight="1" x14ac:dyDescent="0.55000000000000004">
      <c r="A19" s="205"/>
      <c r="B19" s="93">
        <v>5.3</v>
      </c>
      <c r="C19" s="163" t="s">
        <v>7</v>
      </c>
      <c r="D19" s="150"/>
      <c r="E19" s="151"/>
      <c r="F19" s="152"/>
      <c r="G19" s="2"/>
      <c r="H19" s="14"/>
      <c r="I19" s="71" t="s">
        <v>32</v>
      </c>
    </row>
    <row r="20" spans="1:18" ht="24.95" customHeight="1" x14ac:dyDescent="0.55000000000000004">
      <c r="A20" s="96"/>
      <c r="B20" s="93">
        <v>5.4</v>
      </c>
      <c r="C20" s="163" t="s">
        <v>8</v>
      </c>
      <c r="D20" s="33"/>
      <c r="E20" s="33"/>
      <c r="F20" s="34" t="e">
        <f>D20/E20*100</f>
        <v>#DIV/0!</v>
      </c>
      <c r="G20" s="4" t="e">
        <f>IF(F20&lt;80,0,IF(F20=80,3.5,IF(F20&lt;90,4,IF(F20&lt;95,4.5,IF(F20&lt;100,4.75,IF(F20=100,5))))))</f>
        <v>#DIV/0!</v>
      </c>
      <c r="H20" s="13"/>
      <c r="I20" s="71" t="s">
        <v>33</v>
      </c>
    </row>
    <row r="21" spans="1:18" ht="47.25" customHeight="1" x14ac:dyDescent="0.55000000000000004">
      <c r="A21" s="107" t="s">
        <v>46</v>
      </c>
      <c r="B21" s="108">
        <v>6.1</v>
      </c>
      <c r="C21" s="88" t="s">
        <v>56</v>
      </c>
      <c r="D21" s="150"/>
      <c r="E21" s="166"/>
      <c r="F21" s="167"/>
      <c r="G21" s="47"/>
      <c r="H21" s="43" t="e">
        <f>AVERAGE(G21)</f>
        <v>#DIV/0!</v>
      </c>
      <c r="I21" s="71" t="s">
        <v>32</v>
      </c>
    </row>
    <row r="22" spans="1:18" ht="24.95" customHeight="1" x14ac:dyDescent="0.55000000000000004">
      <c r="R22" s="113"/>
    </row>
    <row r="23" spans="1:18" ht="24.95" customHeight="1" x14ac:dyDescent="0.55000000000000004">
      <c r="F23" s="169" t="s">
        <v>22</v>
      </c>
      <c r="G23" s="169" t="s">
        <v>23</v>
      </c>
    </row>
    <row r="24" spans="1:18" ht="24.75" customHeight="1" x14ac:dyDescent="0.55000000000000004">
      <c r="C24" s="116" t="s">
        <v>52</v>
      </c>
      <c r="D24" s="118">
        <v>13</v>
      </c>
      <c r="E24" s="182" t="s">
        <v>58</v>
      </c>
      <c r="F24" s="17" t="e">
        <f>G5+G6+G7+G8+G9+G10+G11+G16+G17+G18+G19+G20+G21</f>
        <v>#DIV/0!</v>
      </c>
      <c r="G24" s="1" t="e">
        <f>F24/13</f>
        <v>#DIV/0!</v>
      </c>
      <c r="H24" s="129"/>
    </row>
    <row r="25" spans="1:18" hidden="1" x14ac:dyDescent="0.55000000000000004">
      <c r="C25" s="183"/>
      <c r="D25" s="126"/>
      <c r="E25" s="184" t="s">
        <v>24</v>
      </c>
      <c r="F25" s="185" t="e">
        <f>G5+G6+G7+G8+G9+G10+G11+G16+G17+G18+G19+G20+G21</f>
        <v>#DIV/0!</v>
      </c>
      <c r="G25" s="186" t="e">
        <f>F25/12</f>
        <v>#DIV/0!</v>
      </c>
    </row>
    <row r="26" spans="1:18" hidden="1" x14ac:dyDescent="0.55000000000000004">
      <c r="C26" s="187"/>
      <c r="D26" s="136"/>
      <c r="E26" s="188" t="s">
        <v>25</v>
      </c>
      <c r="F26" s="17" t="e">
        <f>G5+G6+G7+G8+G9+G10+G11+G16+G17+G18+G19+G20+G21</f>
        <v>#DIV/0!</v>
      </c>
      <c r="G26" s="1" t="e">
        <f>F26/11</f>
        <v>#DIV/0!</v>
      </c>
    </row>
  </sheetData>
  <sheetProtection sheet="1" objects="1" scenarios="1" selectLockedCells="1"/>
  <mergeCells count="11">
    <mergeCell ref="A17:A19"/>
    <mergeCell ref="Q12:Q13"/>
    <mergeCell ref="B3:C3"/>
    <mergeCell ref="K4:P4"/>
    <mergeCell ref="K5:K10"/>
    <mergeCell ref="J11:L11"/>
    <mergeCell ref="J12:L13"/>
    <mergeCell ref="M12:M13"/>
    <mergeCell ref="N12:N13"/>
    <mergeCell ref="O12:O13"/>
    <mergeCell ref="P12:P13"/>
  </mergeCells>
  <printOptions horizontalCentered="1"/>
  <pageMargins left="0.38" right="0.35" top="0.75" bottom="0.75" header="0.3" footer="0.3"/>
  <pageSetup paperSize="9" scale="5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ป.ตรี </vt:lpstr>
      <vt:lpstr>ป.ตรี ไม่มีบัณฑิต</vt:lpstr>
      <vt:lpstr>ป.โท</vt:lpstr>
      <vt:lpstr>ป.โท ไม่ประเมิน 2.1</vt:lpstr>
      <vt:lpstr>ป.โท ไม่ประเมิน 3.1</vt:lpstr>
      <vt:lpstr>ป.เอก วิทย์เทคโน</vt:lpstr>
      <vt:lpstr>ป.เอก สังคมศาสตร์</vt:lpstr>
      <vt:lpstr>'ป.ตรี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win8.1</cp:lastModifiedBy>
  <cp:lastPrinted>2020-07-21T07:33:14Z</cp:lastPrinted>
  <dcterms:created xsi:type="dcterms:W3CDTF">2016-11-03T04:18:57Z</dcterms:created>
  <dcterms:modified xsi:type="dcterms:W3CDTF">2020-07-21T07:34:21Z</dcterms:modified>
</cp:coreProperties>
</file>